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20" yWindow="150" windowWidth="10200" windowHeight="8250" activeTab="0"/>
  </bookViews>
  <sheets>
    <sheet name="Contents" sheetId="1" r:id="rId1"/>
    <sheet name="1" sheetId="2" r:id="rId2"/>
    <sheet name="2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<sst xmlns="http://schemas.openxmlformats.org/spreadsheetml/2006/main" count="23" uniqueCount="19">
  <si>
    <t>date</t>
  </si>
  <si>
    <t>date</t>
  </si>
  <si>
    <t>Latest 30days</t>
  </si>
  <si>
    <t>Latest 30days</t>
  </si>
  <si>
    <t>Sheet 2</t>
  </si>
  <si>
    <t xml:space="preserve">EXCHANGE RATES </t>
  </si>
  <si>
    <t xml:space="preserve">Daily </t>
  </si>
  <si>
    <t>Monthly</t>
  </si>
  <si>
    <t>A$1=USD</t>
  </si>
  <si>
    <t xml:space="preserve">EXCHANGE RATES </t>
  </si>
  <si>
    <t>From Jan.2010 to Present</t>
  </si>
  <si>
    <t>Contents</t>
  </si>
  <si>
    <t>Sheet 1</t>
  </si>
  <si>
    <t>date</t>
  </si>
  <si>
    <t>date</t>
  </si>
  <si>
    <t>Latest 36ｍonths</t>
  </si>
  <si>
    <t>・・・</t>
  </si>
  <si>
    <t>A$1=USD</t>
  </si>
  <si>
    <t>・・・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</si>
</sst>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0"/>
    <numFmt numFmtId="185" formatCode="0.0"/>
    <numFmt numFmtId="186" formatCode="0.00000"/>
    <numFmt numFmtId="187" formatCode="mmm\-yyyy"/>
    <numFmt numFmtId="188" formatCode="0.00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d\-mm\-yy"/>
    <numFmt numFmtId="195" formatCode=".0000"/>
    <numFmt numFmtId="196" formatCode=".00"/>
    <numFmt numFmtId="197" formatCode=".0"/>
    <numFmt numFmtId="198" formatCode="##.0000"/>
    <numFmt numFmtId="199" formatCode="##.00"/>
    <numFmt numFmtId="200" formatCode="0.##00"/>
    <numFmt numFmtId="201" formatCode="dd\-mmm\-yyyy"/>
    <numFmt numFmtId="202" formatCode="[$-409]dd\-mmm\-yy;@"/>
    <numFmt numFmtId="203" formatCode="[&lt;0]\-0.00;[&gt;0]\+0.00;General"/>
  </numFmts>
  <fonts count="6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name val="Geneva"/>
      <family val="2"/>
    </font>
    <font>
      <u val="single"/>
      <sz val="8"/>
      <name val="Geneva"/>
      <family val="2"/>
    </font>
    <font>
      <sz val="9"/>
      <name val="Geneva"/>
      <family val="2"/>
    </font>
    <font>
      <b/>
      <u val="single"/>
      <sz val="9"/>
      <name val="Geneva"/>
      <family val="2"/>
    </font>
    <font>
      <b/>
      <sz val="9"/>
      <name val="Geneva"/>
      <family val="2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Arial"/>
      <family val="2"/>
    </font>
    <font>
      <b/>
      <sz val="9"/>
      <name val="Arial"/>
      <family val="2"/>
    </font>
    <font>
      <sz val="10"/>
      <name val="Geneva"/>
      <family val="2"/>
    </font>
    <font>
      <sz val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0"/>
      <color indexed="12"/>
      <name val="Arial Unicode MS"/>
      <family val="3"/>
    </font>
    <font>
      <b/>
      <sz val="10"/>
      <color indexed="63"/>
      <name val="ＭＳ Ｐゴシック"/>
      <family val="3"/>
    </font>
    <font>
      <b/>
      <sz val="10"/>
      <name val="Arial Unicode M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3"/>
    </font>
    <font>
      <sz val="9"/>
      <color theme="1"/>
      <name val="Arial"/>
      <family val="2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84" fontId="0" fillId="0" borderId="0" xfId="0" applyNumberFormat="1" applyAlignment="1">
      <alignment/>
    </xf>
    <xf numFmtId="201" fontId="0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84" fontId="7" fillId="0" borderId="0" xfId="0" applyNumberFormat="1" applyFont="1" applyAlignment="1">
      <alignment horizontal="center"/>
    </xf>
    <xf numFmtId="184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184" fontId="9" fillId="0" borderId="0" xfId="0" applyNumberFormat="1" applyFont="1" applyAlignment="1">
      <alignment horizontal="right"/>
    </xf>
    <xf numFmtId="185" fontId="9" fillId="0" borderId="0" xfId="0" applyNumberFormat="1" applyFont="1" applyAlignment="1">
      <alignment horizontal="right"/>
    </xf>
    <xf numFmtId="184" fontId="10" fillId="0" borderId="0" xfId="0" applyNumberFormat="1" applyFont="1" applyAlignment="1">
      <alignment/>
    </xf>
    <xf numFmtId="18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201" fontId="6" fillId="0" borderId="13" xfId="0" applyNumberFormat="1" applyFont="1" applyBorder="1" applyAlignment="1">
      <alignment/>
    </xf>
    <xf numFmtId="0" fontId="58" fillId="0" borderId="0" xfId="0" applyFont="1" applyAlignment="1">
      <alignment vertical="center"/>
    </xf>
    <xf numFmtId="201" fontId="14" fillId="0" borderId="0" xfId="0" applyNumberFormat="1" applyFont="1" applyAlignment="1">
      <alignment/>
    </xf>
    <xf numFmtId="0" fontId="59" fillId="0" borderId="0" xfId="0" applyFont="1" applyAlignment="1">
      <alignment horizontal="left" wrapText="1"/>
    </xf>
    <xf numFmtId="203" fontId="4" fillId="0" borderId="0" xfId="33" applyNumberFormat="1" applyFont="1" applyAlignment="1">
      <alignment horizontal="right"/>
      <protection/>
    </xf>
    <xf numFmtId="187" fontId="4" fillId="0" borderId="0" xfId="0" applyNumberFormat="1" applyFont="1" applyBorder="1" applyAlignment="1" applyProtection="1">
      <alignment horizontal="right"/>
      <protection/>
    </xf>
    <xf numFmtId="201" fontId="4" fillId="0" borderId="0" xfId="33" applyNumberFormat="1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4" fillId="0" borderId="14" xfId="0" applyFont="1" applyBorder="1" applyAlignment="1">
      <alignment horizontal="left" wrapText="1"/>
    </xf>
    <xf numFmtId="0" fontId="4" fillId="0" borderId="15" xfId="0" applyNumberFormat="1" applyFont="1" applyBorder="1" applyAlignment="1" applyProtection="1">
      <alignment horizontal="center"/>
      <protection/>
    </xf>
    <xf numFmtId="0" fontId="17" fillId="0" borderId="0" xfId="0" applyFont="1" applyAlignment="1">
      <alignment/>
    </xf>
    <xf numFmtId="184" fontId="6" fillId="0" borderId="16" xfId="34" applyNumberFormat="1" applyFont="1" applyFill="1" applyBorder="1" applyAlignment="1" applyProtection="1">
      <alignment horizontal="right"/>
      <protection hidden="1"/>
    </xf>
    <xf numFmtId="184" fontId="6" fillId="0" borderId="17" xfId="34" applyNumberFormat="1" applyFont="1" applyFill="1" applyBorder="1" applyAlignment="1" applyProtection="1">
      <alignment horizontal="right"/>
      <protection hidden="1"/>
    </xf>
    <xf numFmtId="201" fontId="4" fillId="0" borderId="13" xfId="0" applyNumberFormat="1" applyFont="1" applyBorder="1" applyAlignment="1" applyProtection="1">
      <alignment horizontal="right"/>
      <protection/>
    </xf>
    <xf numFmtId="201" fontId="4" fillId="0" borderId="18" xfId="0" applyNumberFormat="1" applyFont="1" applyBorder="1" applyAlignment="1" applyProtection="1">
      <alignment horizontal="right"/>
      <protection/>
    </xf>
    <xf numFmtId="201" fontId="12" fillId="0" borderId="10" xfId="0" applyNumberFormat="1" applyFont="1" applyBorder="1" applyAlignment="1">
      <alignment/>
    </xf>
    <xf numFmtId="201" fontId="12" fillId="0" borderId="11" xfId="0" applyNumberFormat="1" applyFont="1" applyBorder="1" applyAlignment="1">
      <alignment/>
    </xf>
    <xf numFmtId="201" fontId="12" fillId="0" borderId="12" xfId="0" applyNumberFormat="1" applyFont="1" applyBorder="1" applyAlignment="1">
      <alignment/>
    </xf>
    <xf numFmtId="0" fontId="60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5" xfId="0" applyNumberFormat="1" applyFont="1" applyBorder="1" applyAlignment="1" applyProtection="1">
      <alignment horizontal="center" vertical="center"/>
      <protection/>
    </xf>
    <xf numFmtId="0" fontId="15" fillId="0" borderId="0" xfId="33" applyFont="1" applyBorder="1" applyAlignment="1" applyProtection="1">
      <alignment horizontal="center" wrapText="1"/>
      <protection/>
    </xf>
    <xf numFmtId="201" fontId="14" fillId="0" borderId="0" xfId="0" applyNumberFormat="1" applyFont="1" applyBorder="1" applyAlignment="1">
      <alignment/>
    </xf>
    <xf numFmtId="0" fontId="38" fillId="0" borderId="19" xfId="45" applyFont="1" applyBorder="1" applyAlignment="1" applyProtection="1">
      <alignment vertical="center"/>
      <protection/>
    </xf>
    <xf numFmtId="201" fontId="5" fillId="0" borderId="15" xfId="0" applyNumberFormat="1" applyFont="1" applyBorder="1" applyAlignment="1">
      <alignment horizontal="center"/>
    </xf>
    <xf numFmtId="201" fontId="4" fillId="0" borderId="13" xfId="0" applyNumberFormat="1" applyFont="1" applyBorder="1" applyAlignment="1">
      <alignment horizontal="right"/>
    </xf>
    <xf numFmtId="201" fontId="12" fillId="0" borderId="13" xfId="0" applyNumberFormat="1" applyFont="1" applyBorder="1" applyAlignment="1">
      <alignment horizontal="center"/>
    </xf>
    <xf numFmtId="201" fontId="4" fillId="0" borderId="18" xfId="0" applyNumberFormat="1" applyFont="1" applyBorder="1" applyAlignment="1">
      <alignment horizontal="right"/>
    </xf>
    <xf numFmtId="184" fontId="6" fillId="0" borderId="13" xfId="0" applyNumberFormat="1" applyFont="1" applyBorder="1" applyAlignment="1">
      <alignment horizontal="center"/>
    </xf>
    <xf numFmtId="184" fontId="6" fillId="0" borderId="13" xfId="0" applyNumberFormat="1" applyFont="1" applyBorder="1" applyAlignment="1">
      <alignment/>
    </xf>
    <xf numFmtId="184" fontId="6" fillId="0" borderId="18" xfId="0" applyNumberFormat="1" applyFont="1" applyBorder="1" applyAlignment="1">
      <alignment/>
    </xf>
    <xf numFmtId="0" fontId="4" fillId="0" borderId="15" xfId="0" applyFont="1" applyBorder="1" applyAlignment="1">
      <alignment horizontal="center" wrapText="1"/>
    </xf>
    <xf numFmtId="201" fontId="12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33" borderId="15" xfId="0" applyFont="1" applyFill="1" applyBorder="1" applyAlignment="1">
      <alignment vertical="center"/>
    </xf>
    <xf numFmtId="0" fontId="39" fillId="33" borderId="14" xfId="0" applyFont="1" applyFill="1" applyBorder="1" applyAlignment="1">
      <alignment horizontal="left" vertical="center"/>
    </xf>
    <xf numFmtId="0" fontId="40" fillId="0" borderId="10" xfId="0" applyFont="1" applyBorder="1" applyAlignment="1">
      <alignment vertical="center"/>
    </xf>
    <xf numFmtId="0" fontId="38" fillId="0" borderId="20" xfId="45" applyFont="1" applyBorder="1" applyAlignment="1" applyProtection="1">
      <alignment vertical="center"/>
      <protection/>
    </xf>
    <xf numFmtId="0" fontId="40" fillId="0" borderId="12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2" xfId="33"/>
    <cellStyle name="Normal_F11HIST.XLS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25"/>
          <c:y val="0.1335"/>
          <c:w val="0.999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1!$E$2</c:f>
              <c:strCache>
                <c:ptCount val="1"/>
                <c:pt idx="0">
                  <c:v>A$1=USD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1!$D$3:$D$32</c:f>
              <c:strCache/>
            </c:strRef>
          </c:cat>
          <c:val>
            <c:numRef>
              <c:f>1!$E$3:$E$32</c:f>
              <c:numCache/>
            </c:numRef>
          </c:val>
          <c:smooth val="0"/>
        </c:ser>
        <c:marker val="1"/>
        <c:axId val="1315905"/>
        <c:axId val="11843146"/>
      </c:lineChart>
      <c:dateAx>
        <c:axId val="13159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4314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1843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5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2425"/>
          <c:w val="0.971"/>
          <c:h val="0.88725"/>
        </c:manualLayout>
      </c:layout>
      <c:lineChart>
        <c:grouping val="standard"/>
        <c:varyColors val="0"/>
        <c:ser>
          <c:idx val="0"/>
          <c:order val="0"/>
          <c:tx>
            <c:strRef>
              <c:f>2!$B$2</c:f>
              <c:strCache>
                <c:ptCount val="1"/>
                <c:pt idx="0">
                  <c:v>A$1=USD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2!$A$3:$A$39</c:f>
              <c:strCache/>
            </c:strRef>
          </c:cat>
          <c:val>
            <c:numRef>
              <c:f>2!$B$3:$B$39</c:f>
              <c:numCache/>
            </c:numRef>
          </c:val>
          <c:smooth val="0"/>
        </c:ser>
        <c:marker val="1"/>
        <c:axId val="39479451"/>
        <c:axId val="19770740"/>
      </c:lineChart>
      <c:catAx>
        <c:axId val="394794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dd\-mmm\-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70740"/>
        <c:crosses val="autoZero"/>
        <c:auto val="1"/>
        <c:lblOffset val="100"/>
        <c:noMultiLvlLbl val="0"/>
      </c:catAx>
      <c:valAx>
        <c:axId val="19770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79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3725"/>
          <c:w val="0.968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2!$E$2</c:f>
              <c:strCache>
                <c:ptCount val="1"/>
                <c:pt idx="0">
                  <c:v>A$1=USD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2!$D$3:$D$38</c:f>
              <c:strCache/>
            </c:strRef>
          </c:cat>
          <c:val>
            <c:numRef>
              <c:f>2!$E$3:$E$38</c:f>
              <c:numCache/>
            </c:numRef>
          </c:val>
          <c:smooth val="0"/>
        </c:ser>
        <c:marker val="1"/>
        <c:axId val="43718933"/>
        <c:axId val="57926078"/>
      </c:lineChart>
      <c:catAx>
        <c:axId val="437189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dd\-mmm\-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26078"/>
        <c:crosses val="autoZero"/>
        <c:auto val="0"/>
        <c:lblOffset val="100"/>
        <c:tickLblSkip val="2"/>
        <c:noMultiLvlLbl val="0"/>
      </c:catAx>
      <c:valAx>
        <c:axId val="579260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18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57150</xdr:rowOff>
    </xdr:from>
    <xdr:to>
      <xdr:col>12</xdr:col>
      <xdr:colOff>485775</xdr:colOff>
      <xdr:row>18</xdr:row>
      <xdr:rowOff>0</xdr:rowOff>
    </xdr:to>
    <xdr:graphicFrame>
      <xdr:nvGraphicFramePr>
        <xdr:cNvPr id="1" name="グラフ 1"/>
        <xdr:cNvGraphicFramePr/>
      </xdr:nvGraphicFramePr>
      <xdr:xfrm>
        <a:off x="3590925" y="247650"/>
        <a:ext cx="41433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20</xdr:row>
      <xdr:rowOff>47625</xdr:rowOff>
    </xdr:from>
    <xdr:to>
      <xdr:col>13</xdr:col>
      <xdr:colOff>361950</xdr:colOff>
      <xdr:row>37</xdr:row>
      <xdr:rowOff>19050</xdr:rowOff>
    </xdr:to>
    <xdr:graphicFrame>
      <xdr:nvGraphicFramePr>
        <xdr:cNvPr id="1" name="グラフ 2"/>
        <xdr:cNvGraphicFramePr/>
      </xdr:nvGraphicFramePr>
      <xdr:xfrm>
        <a:off x="3943350" y="3467100"/>
        <a:ext cx="45720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</xdr:row>
      <xdr:rowOff>95250</xdr:rowOff>
    </xdr:from>
    <xdr:to>
      <xdr:col>13</xdr:col>
      <xdr:colOff>104775</xdr:colOff>
      <xdr:row>16</xdr:row>
      <xdr:rowOff>133350</xdr:rowOff>
    </xdr:to>
    <xdr:graphicFrame>
      <xdr:nvGraphicFramePr>
        <xdr:cNvPr id="2" name="グラフ 3"/>
        <xdr:cNvGraphicFramePr/>
      </xdr:nvGraphicFramePr>
      <xdr:xfrm>
        <a:off x="3905250" y="409575"/>
        <a:ext cx="43529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9.140625" style="55" customWidth="1"/>
    <col min="2" max="2" width="11.00390625" style="55" customWidth="1"/>
    <col min="3" max="3" width="39.8515625" style="55" customWidth="1"/>
    <col min="4" max="16384" width="9.140625" style="55" customWidth="1"/>
  </cols>
  <sheetData>
    <row r="2" spans="2:3" ht="13.5" thickBot="1">
      <c r="B2" s="54"/>
      <c r="C2" s="43" t="s">
        <v>5</v>
      </c>
    </row>
    <row r="3" spans="2:3" ht="13.5" thickBot="1">
      <c r="B3" s="56"/>
      <c r="C3" s="57" t="s">
        <v>11</v>
      </c>
    </row>
    <row r="4" spans="2:3" ht="15">
      <c r="B4" s="58" t="s">
        <v>12</v>
      </c>
      <c r="C4" s="59" t="s">
        <v>6</v>
      </c>
    </row>
    <row r="5" spans="2:4" ht="15.75" thickBot="1">
      <c r="B5" s="60" t="s">
        <v>4</v>
      </c>
      <c r="C5" s="44" t="s">
        <v>7</v>
      </c>
      <c r="D5" s="30"/>
    </row>
  </sheetData>
  <sheetProtection/>
  <hyperlinks>
    <hyperlink ref="C4" location="'1'!A1" display="稚内"/>
    <hyperlink ref="C5" location="'2'!A1" display="Monthly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7109375" style="2" customWidth="1"/>
    <col min="2" max="2" width="10.7109375" style="1" customWidth="1"/>
    <col min="3" max="3" width="5.140625" style="0" customWidth="1"/>
    <col min="4" max="4" width="11.421875" style="0" customWidth="1"/>
    <col min="6" max="6" width="3.7109375" style="0" customWidth="1"/>
    <col min="8" max="8" width="9.140625" style="0" customWidth="1"/>
  </cols>
  <sheetData>
    <row r="1" spans="1:34" s="9" customFormat="1" ht="15" thickBot="1">
      <c r="A1" s="22" t="s">
        <v>5</v>
      </c>
      <c r="B1" s="1"/>
      <c r="C1" s="7"/>
      <c r="D1" s="21" t="s">
        <v>3</v>
      </c>
      <c r="E1" s="16"/>
      <c r="F1" s="7"/>
      <c r="G1" s="21" t="s">
        <v>2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7"/>
      <c r="V1" s="7"/>
      <c r="W1" s="7"/>
      <c r="X1" s="7"/>
      <c r="Y1" s="7"/>
      <c r="Z1" s="10"/>
      <c r="AA1" s="10"/>
      <c r="AB1" s="7"/>
      <c r="AC1" s="7"/>
      <c r="AD1" s="10"/>
      <c r="AE1" s="7"/>
      <c r="AF1" s="10"/>
      <c r="AH1" s="7"/>
    </row>
    <row r="2" spans="1:33" s="6" customFormat="1" ht="12.75" thickBot="1">
      <c r="A2" s="45" t="s">
        <v>1</v>
      </c>
      <c r="B2" s="52" t="s">
        <v>17</v>
      </c>
      <c r="C2" s="3"/>
      <c r="D2" s="29" t="s">
        <v>0</v>
      </c>
      <c r="E2" s="28" t="s">
        <v>8</v>
      </c>
      <c r="F2" s="5"/>
      <c r="G2" s="3"/>
      <c r="H2" s="3"/>
      <c r="I2" s="3"/>
      <c r="J2" s="4"/>
      <c r="K2" s="3"/>
      <c r="L2" s="11"/>
      <c r="M2" s="12"/>
      <c r="N2" s="11"/>
      <c r="O2" s="13"/>
      <c r="P2" s="12"/>
      <c r="Q2" s="12"/>
      <c r="R2" s="14"/>
      <c r="S2" s="15"/>
      <c r="T2" s="11"/>
      <c r="U2" s="12"/>
      <c r="V2" s="12"/>
      <c r="W2" s="12"/>
      <c r="X2" s="12"/>
      <c r="Y2" s="11"/>
      <c r="Z2" s="11"/>
      <c r="AA2" s="12"/>
      <c r="AB2" s="12"/>
      <c r="AC2" s="11"/>
      <c r="AD2" s="12"/>
      <c r="AE2" s="11"/>
      <c r="AF2" s="12"/>
      <c r="AG2" s="12"/>
    </row>
    <row r="3" spans="1:33" s="6" customFormat="1" ht="12">
      <c r="A3" s="20">
        <v>40182</v>
      </c>
      <c r="B3" s="49">
        <v>0.897</v>
      </c>
      <c r="C3" s="3"/>
      <c r="D3" s="35">
        <f>LARGE($A$3:$A$47000,30)</f>
        <v>42082</v>
      </c>
      <c r="E3" s="17">
        <f>VLOOKUP(D3,$A$3:$B$47000,2,FALSE)</f>
        <v>0.7732</v>
      </c>
      <c r="F3" s="5"/>
      <c r="G3" s="3"/>
      <c r="H3" s="3"/>
      <c r="I3" s="3"/>
      <c r="J3" s="4"/>
      <c r="K3" s="3"/>
      <c r="L3" s="11"/>
      <c r="M3" s="12"/>
      <c r="N3" s="11"/>
      <c r="O3" s="13"/>
      <c r="P3" s="12"/>
      <c r="Q3" s="12"/>
      <c r="R3" s="14"/>
      <c r="S3" s="15"/>
      <c r="T3" s="11"/>
      <c r="U3" s="12"/>
      <c r="V3" s="12"/>
      <c r="W3" s="12"/>
      <c r="X3" s="12"/>
      <c r="Y3" s="11"/>
      <c r="Z3" s="11"/>
      <c r="AA3" s="12"/>
      <c r="AB3" s="12"/>
      <c r="AC3" s="11"/>
      <c r="AD3" s="12"/>
      <c r="AE3" s="11"/>
      <c r="AF3" s="12"/>
      <c r="AG3" s="12"/>
    </row>
    <row r="4" spans="1:33" s="6" customFormat="1" ht="12">
      <c r="A4" s="20">
        <v>40183</v>
      </c>
      <c r="B4" s="49">
        <v>0.9133</v>
      </c>
      <c r="C4" s="3"/>
      <c r="D4" s="36">
        <f>LARGE($A$3:$A$47000,29)</f>
        <v>42083</v>
      </c>
      <c r="E4" s="18">
        <f>VLOOKUP(D4,$A$3:$B$47000,2,FALSE)</f>
        <v>0.7678</v>
      </c>
      <c r="F4" s="5"/>
      <c r="G4" s="3"/>
      <c r="H4" s="3"/>
      <c r="I4" s="3"/>
      <c r="J4" s="4"/>
      <c r="K4" s="3"/>
      <c r="L4" s="11"/>
      <c r="M4" s="12"/>
      <c r="N4" s="11"/>
      <c r="O4" s="13"/>
      <c r="P4" s="12"/>
      <c r="Q4" s="12"/>
      <c r="R4" s="14"/>
      <c r="S4" s="15"/>
      <c r="T4" s="11"/>
      <c r="U4" s="12"/>
      <c r="V4" s="12"/>
      <c r="W4" s="12"/>
      <c r="X4" s="12"/>
      <c r="Y4" s="11"/>
      <c r="Z4" s="11"/>
      <c r="AA4" s="12"/>
      <c r="AB4" s="12"/>
      <c r="AC4" s="11"/>
      <c r="AD4" s="12"/>
      <c r="AE4" s="11"/>
      <c r="AF4" s="12"/>
      <c r="AG4" s="12"/>
    </row>
    <row r="5" spans="1:33" s="6" customFormat="1" ht="12">
      <c r="A5" s="20">
        <v>40184</v>
      </c>
      <c r="B5" s="49">
        <v>0.9138</v>
      </c>
      <c r="C5" s="3"/>
      <c r="D5" s="36">
        <f>LARGE($A$3:$A$47000,28)</f>
        <v>42086</v>
      </c>
      <c r="E5" s="18">
        <f>VLOOKUP(D5,$A$3:$B$47000,2,FALSE)</f>
        <v>0.7822</v>
      </c>
      <c r="F5" s="5"/>
      <c r="G5" s="3"/>
      <c r="H5" s="3"/>
      <c r="I5" s="3"/>
      <c r="J5" s="4"/>
      <c r="K5" s="3"/>
      <c r="L5" s="11"/>
      <c r="M5" s="12"/>
      <c r="N5" s="11"/>
      <c r="O5" s="13"/>
      <c r="P5" s="12"/>
      <c r="Q5" s="12"/>
      <c r="R5" s="14"/>
      <c r="S5" s="15"/>
      <c r="T5" s="11"/>
      <c r="U5" s="12"/>
      <c r="V5" s="12"/>
      <c r="W5" s="12"/>
      <c r="X5" s="12"/>
      <c r="Y5" s="11"/>
      <c r="Z5" s="11"/>
      <c r="AA5" s="12"/>
      <c r="AB5" s="12"/>
      <c r="AC5" s="11"/>
      <c r="AD5" s="12"/>
      <c r="AE5" s="11"/>
      <c r="AF5" s="12"/>
      <c r="AG5" s="12"/>
    </row>
    <row r="6" spans="1:33" s="6" customFormat="1" ht="12">
      <c r="A6" s="20">
        <v>40185</v>
      </c>
      <c r="B6" s="49">
        <v>0.9225</v>
      </c>
      <c r="C6" s="3"/>
      <c r="D6" s="36">
        <f>LARGE($A$3:$A$47000,27)</f>
        <v>42087</v>
      </c>
      <c r="E6" s="18">
        <f>VLOOKUP(D6,$A$3:$B$47000,2,FALSE)</f>
        <v>0.7861</v>
      </c>
      <c r="F6" s="5"/>
      <c r="G6" s="3"/>
      <c r="H6" s="3"/>
      <c r="I6" s="3"/>
      <c r="J6" s="4"/>
      <c r="K6" s="3"/>
      <c r="L6" s="11"/>
      <c r="M6" s="12"/>
      <c r="N6" s="11"/>
      <c r="O6" s="13"/>
      <c r="P6" s="12"/>
      <c r="Q6" s="12"/>
      <c r="R6" s="14"/>
      <c r="S6" s="15"/>
      <c r="T6" s="11"/>
      <c r="U6" s="12"/>
      <c r="V6" s="12"/>
      <c r="W6" s="12"/>
      <c r="X6" s="12"/>
      <c r="Y6" s="11"/>
      <c r="Z6" s="11"/>
      <c r="AA6" s="12"/>
      <c r="AB6" s="12"/>
      <c r="AC6" s="11"/>
      <c r="AD6" s="12"/>
      <c r="AE6" s="11"/>
      <c r="AF6" s="12"/>
      <c r="AG6" s="12"/>
    </row>
    <row r="7" spans="1:33" s="6" customFormat="1" ht="12">
      <c r="A7" s="20">
        <v>40186</v>
      </c>
      <c r="B7" s="49">
        <v>0.9154</v>
      </c>
      <c r="C7" s="3"/>
      <c r="D7" s="36">
        <f>LARGE($A$3:$A$47000,26)</f>
        <v>42088</v>
      </c>
      <c r="E7" s="18">
        <f>VLOOKUP(D7,$A$3:$B$47000,2,FALSE)</f>
        <v>0.7873</v>
      </c>
      <c r="F7" s="5"/>
      <c r="G7" s="3"/>
      <c r="H7" s="3"/>
      <c r="I7" s="3"/>
      <c r="J7" s="4"/>
      <c r="K7" s="3"/>
      <c r="L7" s="11"/>
      <c r="M7" s="12"/>
      <c r="N7" s="11"/>
      <c r="O7" s="13"/>
      <c r="P7" s="12"/>
      <c r="Q7" s="12"/>
      <c r="R7" s="14"/>
      <c r="S7" s="15"/>
      <c r="T7" s="11"/>
      <c r="U7" s="12"/>
      <c r="V7" s="12"/>
      <c r="W7" s="12"/>
      <c r="X7" s="12"/>
      <c r="Y7" s="11"/>
      <c r="Z7" s="11"/>
      <c r="AA7" s="12"/>
      <c r="AB7" s="12"/>
      <c r="AC7" s="11"/>
      <c r="AD7" s="12"/>
      <c r="AE7" s="11"/>
      <c r="AF7" s="12"/>
      <c r="AG7" s="12"/>
    </row>
    <row r="8" spans="1:33" s="6" customFormat="1" ht="12">
      <c r="A8" s="20">
        <v>40189</v>
      </c>
      <c r="B8" s="49">
        <v>0.9309</v>
      </c>
      <c r="C8" s="3"/>
      <c r="D8" s="36">
        <f>LARGE($A$3:$A$47000,25)</f>
        <v>42089</v>
      </c>
      <c r="E8" s="18">
        <f>VLOOKUP(D8,$A$3:$B$47000,2,FALSE)</f>
        <v>0.7817</v>
      </c>
      <c r="F8" s="5"/>
      <c r="G8" s="3"/>
      <c r="H8" s="3"/>
      <c r="I8" s="3"/>
      <c r="J8" s="4"/>
      <c r="K8" s="3"/>
      <c r="L8" s="11"/>
      <c r="M8" s="12"/>
      <c r="N8" s="11"/>
      <c r="O8" s="13"/>
      <c r="P8" s="12"/>
      <c r="Q8" s="12"/>
      <c r="R8" s="14"/>
      <c r="S8" s="15"/>
      <c r="T8" s="11"/>
      <c r="U8" s="12"/>
      <c r="V8" s="12"/>
      <c r="W8" s="12"/>
      <c r="X8" s="12"/>
      <c r="Y8" s="11"/>
      <c r="Z8" s="11"/>
      <c r="AA8" s="12"/>
      <c r="AB8" s="12"/>
      <c r="AC8" s="11"/>
      <c r="AD8" s="12"/>
      <c r="AE8" s="11"/>
      <c r="AF8" s="12"/>
      <c r="AG8" s="12"/>
    </row>
    <row r="9" spans="1:33" s="6" customFormat="1" ht="12">
      <c r="A9" s="20">
        <v>40190</v>
      </c>
      <c r="B9" s="49">
        <v>0.9272</v>
      </c>
      <c r="C9" s="3"/>
      <c r="D9" s="36">
        <f>LARGE($A$3:$A$47000,24)</f>
        <v>42090</v>
      </c>
      <c r="E9" s="18">
        <f>VLOOKUP(D9,$A$3:$B$47000,2,FALSE)</f>
        <v>0.7804</v>
      </c>
      <c r="F9" s="5"/>
      <c r="G9" s="3"/>
      <c r="H9" s="3"/>
      <c r="I9" s="3"/>
      <c r="J9" s="4"/>
      <c r="K9" s="3"/>
      <c r="L9" s="11"/>
      <c r="M9" s="12"/>
      <c r="N9" s="11"/>
      <c r="O9" s="13"/>
      <c r="P9" s="12"/>
      <c r="Q9" s="12"/>
      <c r="R9" s="14"/>
      <c r="S9" s="15"/>
      <c r="T9" s="11"/>
      <c r="U9" s="12"/>
      <c r="V9" s="12"/>
      <c r="W9" s="12"/>
      <c r="X9" s="12"/>
      <c r="Y9" s="11"/>
      <c r="Z9" s="11"/>
      <c r="AA9" s="12"/>
      <c r="AB9" s="12"/>
      <c r="AC9" s="11"/>
      <c r="AD9" s="12"/>
      <c r="AE9" s="11"/>
      <c r="AF9" s="12"/>
      <c r="AG9" s="12"/>
    </row>
    <row r="10" spans="1:33" s="6" customFormat="1" ht="12">
      <c r="A10" s="20">
        <v>40191</v>
      </c>
      <c r="B10" s="49">
        <v>0.9238</v>
      </c>
      <c r="C10" s="3"/>
      <c r="D10" s="36">
        <f>LARGE($A$3:$A$47000,23)</f>
        <v>42093</v>
      </c>
      <c r="E10" s="18">
        <f>VLOOKUP(D10,$A$3:$B$47000,2,FALSE)</f>
        <v>0.7716</v>
      </c>
      <c r="F10" s="5"/>
      <c r="G10" s="3"/>
      <c r="H10" s="3"/>
      <c r="I10" s="3"/>
      <c r="J10" s="4"/>
      <c r="K10" s="3"/>
      <c r="L10" s="11"/>
      <c r="M10" s="12"/>
      <c r="N10" s="11"/>
      <c r="O10" s="13"/>
      <c r="P10" s="12"/>
      <c r="Q10" s="12"/>
      <c r="R10" s="14"/>
      <c r="S10" s="15"/>
      <c r="T10" s="11"/>
      <c r="U10" s="12"/>
      <c r="V10" s="12"/>
      <c r="W10" s="12"/>
      <c r="X10" s="12"/>
      <c r="Y10" s="11"/>
      <c r="Z10" s="11"/>
      <c r="AA10" s="12"/>
      <c r="AB10" s="12"/>
      <c r="AC10" s="11"/>
      <c r="AD10" s="12"/>
      <c r="AE10" s="11"/>
      <c r="AF10" s="12"/>
      <c r="AG10" s="12"/>
    </row>
    <row r="11" spans="1:33" s="6" customFormat="1" ht="12">
      <c r="A11" s="20">
        <v>40192</v>
      </c>
      <c r="B11" s="49">
        <v>0.9296</v>
      </c>
      <c r="C11" s="3"/>
      <c r="D11" s="36">
        <f>LARGE($A$3:$A$47000,22)</f>
        <v>42094</v>
      </c>
      <c r="E11" s="18">
        <f>VLOOKUP(D11,$A$3:$B$47000,2,FALSE)</f>
        <v>0.7634</v>
      </c>
      <c r="F11" s="5"/>
      <c r="G11" s="3"/>
      <c r="H11" s="3"/>
      <c r="I11" s="3"/>
      <c r="J11" s="4"/>
      <c r="K11" s="3"/>
      <c r="L11" s="11"/>
      <c r="M11" s="12"/>
      <c r="N11" s="11"/>
      <c r="O11" s="13"/>
      <c r="P11" s="12"/>
      <c r="Q11" s="12"/>
      <c r="R11" s="14"/>
      <c r="S11" s="15"/>
      <c r="T11" s="11"/>
      <c r="U11" s="12"/>
      <c r="V11" s="12"/>
      <c r="W11" s="12"/>
      <c r="X11" s="12"/>
      <c r="Y11" s="11"/>
      <c r="Z11" s="11"/>
      <c r="AA11" s="12"/>
      <c r="AB11" s="12"/>
      <c r="AC11" s="11"/>
      <c r="AD11" s="12"/>
      <c r="AE11" s="11"/>
      <c r="AF11" s="12"/>
      <c r="AG11" s="12"/>
    </row>
    <row r="12" spans="1:33" s="6" customFormat="1" ht="12">
      <c r="A12" s="20">
        <v>40193</v>
      </c>
      <c r="B12" s="49">
        <v>0.9272</v>
      </c>
      <c r="C12" s="3"/>
      <c r="D12" s="36">
        <f>LARGE($A$3:$A$47000,21)</f>
        <v>42095</v>
      </c>
      <c r="E12" s="18">
        <f>VLOOKUP(D12,$A$3:$B$47000,2,FALSE)</f>
        <v>0.7639</v>
      </c>
      <c r="F12" s="5"/>
      <c r="G12" s="3"/>
      <c r="H12" s="3"/>
      <c r="I12" s="3"/>
      <c r="J12" s="4"/>
      <c r="K12" s="3"/>
      <c r="L12" s="11"/>
      <c r="M12" s="12"/>
      <c r="N12" s="11"/>
      <c r="O12" s="13"/>
      <c r="P12" s="12"/>
      <c r="Q12" s="12"/>
      <c r="R12" s="14"/>
      <c r="S12" s="15"/>
      <c r="T12" s="11"/>
      <c r="U12" s="12"/>
      <c r="V12" s="12"/>
      <c r="W12" s="12"/>
      <c r="X12" s="12"/>
      <c r="Y12" s="11"/>
      <c r="Z12" s="11"/>
      <c r="AA12" s="12"/>
      <c r="AB12" s="12"/>
      <c r="AC12" s="11"/>
      <c r="AD12" s="12"/>
      <c r="AE12" s="11"/>
      <c r="AF12" s="12"/>
      <c r="AG12" s="12"/>
    </row>
    <row r="13" spans="1:33" s="6" customFormat="1" ht="12">
      <c r="A13" s="46"/>
      <c r="B13" s="50"/>
      <c r="C13" s="3"/>
      <c r="D13" s="36">
        <f>LARGE($A$3:$A$47000,20)</f>
        <v>42096</v>
      </c>
      <c r="E13" s="18">
        <f>VLOOKUP(D13,$A$3:$B$47000,2,FALSE)</f>
        <v>0.7592</v>
      </c>
      <c r="F13" s="5"/>
      <c r="G13" s="3"/>
      <c r="H13" s="3"/>
      <c r="I13" s="3"/>
      <c r="J13" s="4"/>
      <c r="K13" s="3"/>
      <c r="L13" s="11"/>
      <c r="M13" s="12"/>
      <c r="N13" s="11"/>
      <c r="O13" s="13"/>
      <c r="P13" s="12"/>
      <c r="Q13" s="12"/>
      <c r="R13" s="14"/>
      <c r="S13" s="15"/>
      <c r="T13" s="11"/>
      <c r="U13" s="12"/>
      <c r="V13" s="12"/>
      <c r="W13" s="12"/>
      <c r="X13" s="12"/>
      <c r="Y13" s="11"/>
      <c r="Z13" s="11"/>
      <c r="AA13" s="12"/>
      <c r="AB13" s="12"/>
      <c r="AC13" s="11"/>
      <c r="AD13" s="12"/>
      <c r="AE13" s="11"/>
      <c r="AF13" s="12"/>
      <c r="AG13" s="12"/>
    </row>
    <row r="14" spans="1:33" s="6" customFormat="1" ht="12">
      <c r="A14" s="47" t="s">
        <v>16</v>
      </c>
      <c r="B14" s="50"/>
      <c r="C14" s="3"/>
      <c r="D14" s="36">
        <f>LARGE($A$3:$A$47000,19)</f>
        <v>42101</v>
      </c>
      <c r="E14" s="18">
        <f>VLOOKUP(D14,$A$3:$B$47000,2,FALSE)</f>
        <v>0.7703</v>
      </c>
      <c r="F14" s="5"/>
      <c r="G14" s="3"/>
      <c r="H14" s="3"/>
      <c r="I14" s="3"/>
      <c r="J14" s="4"/>
      <c r="K14" s="3"/>
      <c r="L14" s="11"/>
      <c r="M14" s="12"/>
      <c r="N14" s="11"/>
      <c r="O14" s="13"/>
      <c r="P14" s="12"/>
      <c r="Q14" s="12"/>
      <c r="R14" s="14"/>
      <c r="S14" s="15"/>
      <c r="T14" s="11"/>
      <c r="U14" s="12"/>
      <c r="V14" s="12"/>
      <c r="W14" s="12"/>
      <c r="X14" s="12"/>
      <c r="Y14" s="11"/>
      <c r="Z14" s="11"/>
      <c r="AA14" s="12"/>
      <c r="AB14" s="12"/>
      <c r="AC14" s="11"/>
      <c r="AD14" s="12"/>
      <c r="AE14" s="11"/>
      <c r="AF14" s="12"/>
      <c r="AG14" s="12"/>
    </row>
    <row r="15" spans="1:33" s="6" customFormat="1" ht="12">
      <c r="A15" s="46"/>
      <c r="B15" s="50"/>
      <c r="C15" s="3"/>
      <c r="D15" s="36">
        <f>LARGE($A$3:$A$47000,18)</f>
        <v>42102</v>
      </c>
      <c r="E15" s="18">
        <f>VLOOKUP(D15,$A$3:$B$47000,2,FALSE)</f>
        <v>0.7674</v>
      </c>
      <c r="F15" s="5"/>
      <c r="G15" s="3"/>
      <c r="H15" s="3"/>
      <c r="I15" s="3"/>
      <c r="J15" s="4"/>
      <c r="K15" s="3"/>
      <c r="L15" s="11"/>
      <c r="M15" s="12"/>
      <c r="N15" s="11"/>
      <c r="O15" s="13"/>
      <c r="P15" s="12"/>
      <c r="Q15" s="12"/>
      <c r="R15" s="14"/>
      <c r="S15" s="15"/>
      <c r="T15" s="11"/>
      <c r="U15" s="12"/>
      <c r="V15" s="12"/>
      <c r="W15" s="12"/>
      <c r="X15" s="12"/>
      <c r="Y15" s="11"/>
      <c r="Z15" s="11"/>
      <c r="AA15" s="12"/>
      <c r="AB15" s="12"/>
      <c r="AC15" s="11"/>
      <c r="AD15" s="12"/>
      <c r="AE15" s="11"/>
      <c r="AF15" s="12"/>
      <c r="AG15" s="12"/>
    </row>
    <row r="16" spans="1:33" s="6" customFormat="1" ht="12">
      <c r="A16" s="46">
        <v>42082</v>
      </c>
      <c r="B16" s="50">
        <v>0.7732</v>
      </c>
      <c r="C16" s="3"/>
      <c r="D16" s="36">
        <f>LARGE($A$3:$A$47000,17)</f>
        <v>42103</v>
      </c>
      <c r="E16" s="18">
        <f>VLOOKUP(D16,$A$3:$B$47000,2,FALSE)</f>
        <v>0.7688</v>
      </c>
      <c r="F16" s="5"/>
      <c r="G16" s="3"/>
      <c r="H16" s="3"/>
      <c r="I16" s="3"/>
      <c r="J16" s="4"/>
      <c r="K16" s="3"/>
      <c r="L16" s="11"/>
      <c r="M16" s="12"/>
      <c r="N16" s="11"/>
      <c r="O16" s="13"/>
      <c r="P16" s="12"/>
      <c r="Q16" s="12"/>
      <c r="R16" s="14"/>
      <c r="S16" s="15"/>
      <c r="T16" s="11"/>
      <c r="U16" s="12"/>
      <c r="V16" s="12"/>
      <c r="W16" s="12"/>
      <c r="X16" s="12"/>
      <c r="Y16" s="11"/>
      <c r="Z16" s="11"/>
      <c r="AA16" s="12"/>
      <c r="AB16" s="12"/>
      <c r="AC16" s="11"/>
      <c r="AD16" s="12"/>
      <c r="AE16" s="11"/>
      <c r="AF16" s="12"/>
      <c r="AG16" s="12"/>
    </row>
    <row r="17" spans="1:33" s="6" customFormat="1" ht="12">
      <c r="A17" s="46">
        <v>42083</v>
      </c>
      <c r="B17" s="50">
        <v>0.7678</v>
      </c>
      <c r="C17" s="3"/>
      <c r="D17" s="36">
        <f>LARGE($A$3:$A$47000,16)</f>
        <v>42104</v>
      </c>
      <c r="E17" s="18">
        <f>VLOOKUP(D17,$A$3:$B$47000,2,FALSE)</f>
        <v>0.7688</v>
      </c>
      <c r="F17" s="5"/>
      <c r="G17" s="3"/>
      <c r="H17" s="3"/>
      <c r="I17" s="3"/>
      <c r="J17" s="4"/>
      <c r="K17" s="3"/>
      <c r="L17" s="11"/>
      <c r="M17" s="12"/>
      <c r="N17" s="11"/>
      <c r="O17" s="13"/>
      <c r="P17" s="12"/>
      <c r="Q17" s="12"/>
      <c r="R17" s="14"/>
      <c r="S17" s="15"/>
      <c r="T17" s="11"/>
      <c r="U17" s="12"/>
      <c r="V17" s="12"/>
      <c r="W17" s="12"/>
      <c r="X17" s="12"/>
      <c r="Y17" s="11"/>
      <c r="Z17" s="11"/>
      <c r="AA17" s="12"/>
      <c r="AB17" s="12"/>
      <c r="AC17" s="11"/>
      <c r="AD17" s="12"/>
      <c r="AE17" s="11"/>
      <c r="AF17" s="12"/>
      <c r="AG17" s="12"/>
    </row>
    <row r="18" spans="1:33" s="6" customFormat="1" ht="12">
      <c r="A18" s="46">
        <v>42086</v>
      </c>
      <c r="B18" s="50">
        <v>0.7822</v>
      </c>
      <c r="C18" s="3"/>
      <c r="D18" s="36">
        <f>LARGE($A$3:$A$47000,15)</f>
        <v>42107</v>
      </c>
      <c r="E18" s="18">
        <f>VLOOKUP(D18,$A$3:$B$47000,2,FALSE)</f>
        <v>0.7596</v>
      </c>
      <c r="F18" s="5"/>
      <c r="G18" s="3"/>
      <c r="H18" s="3"/>
      <c r="I18" s="3"/>
      <c r="J18" s="4"/>
      <c r="K18" s="3"/>
      <c r="L18" s="11"/>
      <c r="M18" s="12"/>
      <c r="N18" s="11"/>
      <c r="O18" s="13"/>
      <c r="P18" s="12"/>
      <c r="Q18" s="12"/>
      <c r="R18" s="14"/>
      <c r="S18" s="15"/>
      <c r="T18" s="11"/>
      <c r="U18" s="12"/>
      <c r="V18" s="12"/>
      <c r="W18" s="12"/>
      <c r="X18" s="12"/>
      <c r="Y18" s="11"/>
      <c r="Z18" s="11"/>
      <c r="AA18" s="12"/>
      <c r="AB18" s="12"/>
      <c r="AC18" s="11"/>
      <c r="AD18" s="12"/>
      <c r="AE18" s="11"/>
      <c r="AF18" s="12"/>
      <c r="AG18" s="12"/>
    </row>
    <row r="19" spans="1:33" s="6" customFormat="1" ht="12">
      <c r="A19" s="46">
        <v>42087</v>
      </c>
      <c r="B19" s="50">
        <v>0.7861</v>
      </c>
      <c r="C19" s="3"/>
      <c r="D19" s="36">
        <f>LARGE($A$3:$A$47000,14)</f>
        <v>42108</v>
      </c>
      <c r="E19" s="18">
        <f>VLOOKUP(D19,$A$3:$B$47000,2,FALSE)</f>
        <v>0.759</v>
      </c>
      <c r="F19" s="5"/>
      <c r="G19" s="3"/>
      <c r="H19" s="3"/>
      <c r="I19" s="3"/>
      <c r="J19" s="4"/>
      <c r="K19" s="3"/>
      <c r="L19" s="11"/>
      <c r="M19" s="12"/>
      <c r="N19" s="11"/>
      <c r="O19" s="13"/>
      <c r="P19" s="12"/>
      <c r="Q19" s="12"/>
      <c r="R19" s="14"/>
      <c r="S19" s="15"/>
      <c r="T19" s="11"/>
      <c r="U19" s="12"/>
      <c r="V19" s="12"/>
      <c r="W19" s="12"/>
      <c r="X19" s="12"/>
      <c r="Y19" s="11"/>
      <c r="Z19" s="11"/>
      <c r="AA19" s="12"/>
      <c r="AB19" s="12"/>
      <c r="AC19" s="11"/>
      <c r="AD19" s="12"/>
      <c r="AE19" s="11"/>
      <c r="AF19" s="12"/>
      <c r="AG19" s="12"/>
    </row>
    <row r="20" spans="1:33" s="6" customFormat="1" ht="12">
      <c r="A20" s="46">
        <v>42088</v>
      </c>
      <c r="B20" s="50">
        <v>0.7873</v>
      </c>
      <c r="C20" s="3"/>
      <c r="D20" s="36">
        <f>LARGE($A$3:$A$47000,13)</f>
        <v>42109</v>
      </c>
      <c r="E20" s="18">
        <f>VLOOKUP(D20,$A$3:$B$47000,2,FALSE)</f>
        <v>0.7595</v>
      </c>
      <c r="F20" s="5"/>
      <c r="G20" s="3"/>
      <c r="H20" s="3"/>
      <c r="I20" s="3"/>
      <c r="J20" s="4"/>
      <c r="K20" s="3"/>
      <c r="L20" s="11"/>
      <c r="M20" s="12"/>
      <c r="N20" s="11"/>
      <c r="O20" s="13"/>
      <c r="P20" s="12"/>
      <c r="Q20" s="12"/>
      <c r="R20" s="14"/>
      <c r="S20" s="15"/>
      <c r="T20" s="11"/>
      <c r="U20" s="12"/>
      <c r="V20" s="12"/>
      <c r="W20" s="12"/>
      <c r="X20" s="12"/>
      <c r="Y20" s="11"/>
      <c r="Z20" s="11"/>
      <c r="AA20" s="12"/>
      <c r="AB20" s="12"/>
      <c r="AC20" s="11"/>
      <c r="AD20" s="12"/>
      <c r="AE20" s="11"/>
      <c r="AF20" s="12"/>
      <c r="AG20" s="12"/>
    </row>
    <row r="21" spans="1:33" s="6" customFormat="1" ht="12">
      <c r="A21" s="46">
        <v>42089</v>
      </c>
      <c r="B21" s="50">
        <v>0.7817</v>
      </c>
      <c r="C21" s="3"/>
      <c r="D21" s="36">
        <f>LARGE($A$3:$A$47000,12)</f>
        <v>42110</v>
      </c>
      <c r="E21" s="18">
        <f>VLOOKUP(D21,$A$3:$B$47000,2,FALSE)</f>
        <v>0.7743</v>
      </c>
      <c r="F21" s="5"/>
      <c r="G21" s="3"/>
      <c r="H21" s="3"/>
      <c r="I21" s="3"/>
      <c r="J21" s="4"/>
      <c r="K21" s="3"/>
      <c r="L21" s="11"/>
      <c r="M21" s="12"/>
      <c r="N21" s="11"/>
      <c r="O21" s="13"/>
      <c r="P21" s="12"/>
      <c r="Q21" s="12"/>
      <c r="R21" s="14"/>
      <c r="S21" s="15"/>
      <c r="T21" s="11"/>
      <c r="U21" s="12"/>
      <c r="V21" s="12"/>
      <c r="W21" s="12"/>
      <c r="X21" s="12"/>
      <c r="Y21" s="11"/>
      <c r="Z21" s="11"/>
      <c r="AA21" s="12"/>
      <c r="AB21" s="12"/>
      <c r="AC21" s="11"/>
      <c r="AD21" s="12"/>
      <c r="AE21" s="11"/>
      <c r="AF21" s="12"/>
      <c r="AG21" s="12"/>
    </row>
    <row r="22" spans="1:33" s="6" customFormat="1" ht="12">
      <c r="A22" s="46">
        <v>42090</v>
      </c>
      <c r="B22" s="50">
        <v>0.7804</v>
      </c>
      <c r="C22" s="3"/>
      <c r="D22" s="36">
        <f>LARGE($A$3:$A$47000,11)</f>
        <v>42111</v>
      </c>
      <c r="E22" s="18">
        <f>VLOOKUP(D22,$A$3:$B$47000,2,FALSE)</f>
        <v>0.7791</v>
      </c>
      <c r="F22" s="5"/>
      <c r="G22" s="3"/>
      <c r="H22" s="3"/>
      <c r="I22" s="3"/>
      <c r="J22" s="4"/>
      <c r="K22" s="3"/>
      <c r="L22" s="11"/>
      <c r="M22" s="12"/>
      <c r="N22" s="11"/>
      <c r="O22" s="13"/>
      <c r="P22" s="12"/>
      <c r="Q22" s="12"/>
      <c r="R22" s="14"/>
      <c r="S22" s="15"/>
      <c r="T22" s="11"/>
      <c r="U22" s="12"/>
      <c r="V22" s="12"/>
      <c r="W22" s="12"/>
      <c r="X22" s="12"/>
      <c r="Y22" s="11"/>
      <c r="Z22" s="11"/>
      <c r="AA22" s="12"/>
      <c r="AB22" s="12"/>
      <c r="AC22" s="11"/>
      <c r="AD22" s="12"/>
      <c r="AE22" s="11"/>
      <c r="AF22" s="12"/>
      <c r="AG22" s="12"/>
    </row>
    <row r="23" spans="1:33" s="6" customFormat="1" ht="12">
      <c r="A23" s="46">
        <v>42093</v>
      </c>
      <c r="B23" s="50">
        <v>0.7716</v>
      </c>
      <c r="C23" s="3"/>
      <c r="D23" s="36">
        <f>LARGE($A$3:$A$47000,10)</f>
        <v>42114</v>
      </c>
      <c r="E23" s="18">
        <f>VLOOKUP(D23,$A$3:$B$47000,2,FALSE)</f>
        <v>0.7817</v>
      </c>
      <c r="F23" s="5"/>
      <c r="G23" s="3"/>
      <c r="H23" s="3"/>
      <c r="I23" s="3"/>
      <c r="J23" s="4"/>
      <c r="K23" s="3"/>
      <c r="L23" s="11"/>
      <c r="M23" s="12"/>
      <c r="N23" s="11"/>
      <c r="O23" s="13"/>
      <c r="P23" s="12"/>
      <c r="Q23" s="12"/>
      <c r="R23" s="14"/>
      <c r="S23" s="15"/>
      <c r="T23" s="11"/>
      <c r="U23" s="12"/>
      <c r="V23" s="12"/>
      <c r="W23" s="12"/>
      <c r="X23" s="12"/>
      <c r="Y23" s="11"/>
      <c r="Z23" s="11"/>
      <c r="AA23" s="12"/>
      <c r="AB23" s="12"/>
      <c r="AC23" s="11"/>
      <c r="AD23" s="12"/>
      <c r="AE23" s="11"/>
      <c r="AF23" s="12"/>
      <c r="AG23" s="12"/>
    </row>
    <row r="24" spans="1:33" s="6" customFormat="1" ht="12">
      <c r="A24" s="46">
        <v>42094</v>
      </c>
      <c r="B24" s="50">
        <v>0.7634</v>
      </c>
      <c r="C24" s="3"/>
      <c r="D24" s="36">
        <f>LARGE($A$3:$A$47000,9)</f>
        <v>42115</v>
      </c>
      <c r="E24" s="18">
        <f>VLOOKUP(D24,$A$3:$B$47000,2,FALSE)</f>
        <v>0.7696</v>
      </c>
      <c r="F24" s="5"/>
      <c r="G24" s="3"/>
      <c r="H24" s="3"/>
      <c r="I24" s="3"/>
      <c r="J24" s="4"/>
      <c r="K24" s="3"/>
      <c r="L24" s="11"/>
      <c r="M24" s="12"/>
      <c r="N24" s="11"/>
      <c r="O24" s="13"/>
      <c r="P24" s="12"/>
      <c r="Q24" s="12"/>
      <c r="R24" s="14"/>
      <c r="S24" s="15"/>
      <c r="T24" s="11"/>
      <c r="U24" s="12"/>
      <c r="V24" s="12"/>
      <c r="W24" s="12"/>
      <c r="X24" s="12"/>
      <c r="Y24" s="11"/>
      <c r="Z24" s="11"/>
      <c r="AA24" s="12"/>
      <c r="AB24" s="12"/>
      <c r="AC24" s="11"/>
      <c r="AD24" s="12"/>
      <c r="AE24" s="11"/>
      <c r="AF24" s="12"/>
      <c r="AG24" s="12"/>
    </row>
    <row r="25" spans="1:33" s="6" customFormat="1" ht="12">
      <c r="A25" s="46">
        <v>42095</v>
      </c>
      <c r="B25" s="50">
        <v>0.7639</v>
      </c>
      <c r="C25" s="3"/>
      <c r="D25" s="36">
        <f>LARGE($A$3:$A$47000,8)</f>
        <v>42116</v>
      </c>
      <c r="E25" s="18">
        <f>VLOOKUP(D25,$A$3:$B$47000,2,FALSE)</f>
        <v>0.7766</v>
      </c>
      <c r="F25" s="5"/>
      <c r="G25" s="3"/>
      <c r="H25" s="3"/>
      <c r="I25" s="3"/>
      <c r="J25" s="4"/>
      <c r="K25" s="3"/>
      <c r="L25" s="11"/>
      <c r="M25" s="12"/>
      <c r="N25" s="11"/>
      <c r="O25" s="13"/>
      <c r="P25" s="12"/>
      <c r="Q25" s="12"/>
      <c r="R25" s="14"/>
      <c r="S25" s="15"/>
      <c r="T25" s="11"/>
      <c r="U25" s="12"/>
      <c r="V25" s="12"/>
      <c r="W25" s="12"/>
      <c r="X25" s="12"/>
      <c r="Y25" s="11"/>
      <c r="Z25" s="11"/>
      <c r="AA25" s="12"/>
      <c r="AB25" s="12"/>
      <c r="AC25" s="11"/>
      <c r="AD25" s="12"/>
      <c r="AE25" s="11"/>
      <c r="AF25" s="12"/>
      <c r="AG25" s="12"/>
    </row>
    <row r="26" spans="1:33" s="6" customFormat="1" ht="12">
      <c r="A26" s="46">
        <v>42096</v>
      </c>
      <c r="B26" s="50">
        <v>0.7592</v>
      </c>
      <c r="C26" s="3"/>
      <c r="D26" s="36">
        <f>LARGE($A$3:$A$47000,7)</f>
        <v>42117</v>
      </c>
      <c r="E26" s="18">
        <f>VLOOKUP(D26,$A$3:$B$47000,2,FALSE)</f>
        <v>0.7748</v>
      </c>
      <c r="F26" s="5"/>
      <c r="G26" s="3"/>
      <c r="H26" s="3"/>
      <c r="I26" s="3"/>
      <c r="J26" s="4"/>
      <c r="K26" s="3"/>
      <c r="L26" s="11"/>
      <c r="M26" s="12"/>
      <c r="N26" s="11"/>
      <c r="O26" s="13"/>
      <c r="P26" s="12"/>
      <c r="Q26" s="12"/>
      <c r="R26" s="14"/>
      <c r="S26" s="15"/>
      <c r="T26" s="11"/>
      <c r="U26" s="12"/>
      <c r="V26" s="12"/>
      <c r="W26" s="12"/>
      <c r="X26" s="12"/>
      <c r="Y26" s="11"/>
      <c r="Z26" s="11"/>
      <c r="AA26" s="12"/>
      <c r="AB26" s="12"/>
      <c r="AC26" s="11"/>
      <c r="AD26" s="12"/>
      <c r="AE26" s="11"/>
      <c r="AF26" s="12"/>
      <c r="AG26" s="12"/>
    </row>
    <row r="27" spans="1:33" s="6" customFormat="1" ht="12">
      <c r="A27" s="46">
        <v>42101</v>
      </c>
      <c r="B27" s="50">
        <v>0.7703</v>
      </c>
      <c r="C27" s="3"/>
      <c r="D27" s="36">
        <f>LARGE($A$3:$A$47000,6)</f>
        <v>42118</v>
      </c>
      <c r="E27" s="18">
        <f>VLOOKUP(D27,$A$3:$B$47000,2,FALSE)</f>
        <v>0.7778</v>
      </c>
      <c r="F27" s="5"/>
      <c r="G27" s="3"/>
      <c r="H27" s="3"/>
      <c r="I27" s="3"/>
      <c r="J27" s="4"/>
      <c r="K27" s="3"/>
      <c r="L27" s="11"/>
      <c r="M27" s="12"/>
      <c r="N27" s="11"/>
      <c r="O27" s="13"/>
      <c r="P27" s="12"/>
      <c r="Q27" s="12"/>
      <c r="R27" s="14"/>
      <c r="S27" s="15"/>
      <c r="T27" s="11"/>
      <c r="U27" s="12"/>
      <c r="V27" s="12"/>
      <c r="W27" s="12"/>
      <c r="X27" s="12"/>
      <c r="Y27" s="11"/>
      <c r="Z27" s="11"/>
      <c r="AA27" s="12"/>
      <c r="AB27" s="12"/>
      <c r="AC27" s="11"/>
      <c r="AD27" s="12"/>
      <c r="AE27" s="11"/>
      <c r="AF27" s="12"/>
      <c r="AG27" s="12"/>
    </row>
    <row r="28" spans="1:33" s="6" customFormat="1" ht="12">
      <c r="A28" s="46">
        <v>42102</v>
      </c>
      <c r="B28" s="50">
        <v>0.7674</v>
      </c>
      <c r="C28" s="3"/>
      <c r="D28" s="36">
        <f>LARGE($A$3:$A$47000,5)</f>
        <v>42121</v>
      </c>
      <c r="E28" s="18">
        <f>VLOOKUP(D28,$A$3:$B$47000,2,FALSE)</f>
        <v>0.7827</v>
      </c>
      <c r="F28" s="5"/>
      <c r="G28" s="3"/>
      <c r="H28" s="3"/>
      <c r="I28" s="3"/>
      <c r="J28" s="4"/>
      <c r="K28" s="3"/>
      <c r="L28" s="11"/>
      <c r="M28" s="12"/>
      <c r="N28" s="11"/>
      <c r="O28" s="13"/>
      <c r="P28" s="12"/>
      <c r="Q28" s="12"/>
      <c r="R28" s="14"/>
      <c r="S28" s="15"/>
      <c r="T28" s="11"/>
      <c r="U28" s="12"/>
      <c r="V28" s="12"/>
      <c r="W28" s="12"/>
      <c r="X28" s="12"/>
      <c r="Y28" s="11"/>
      <c r="Z28" s="11"/>
      <c r="AA28" s="12"/>
      <c r="AB28" s="12"/>
      <c r="AC28" s="11"/>
      <c r="AD28" s="12"/>
      <c r="AE28" s="11"/>
      <c r="AF28" s="12"/>
      <c r="AG28" s="12"/>
    </row>
    <row r="29" spans="1:33" s="6" customFormat="1" ht="12">
      <c r="A29" s="46">
        <v>42103</v>
      </c>
      <c r="B29" s="50">
        <v>0.7688</v>
      </c>
      <c r="C29" s="3"/>
      <c r="D29" s="36">
        <f>LARGE($A$3:$A$47000,4)</f>
        <v>42122</v>
      </c>
      <c r="E29" s="18">
        <f>VLOOKUP(D29,$A$3:$B$47000,2,FALSE)</f>
        <v>0.7879</v>
      </c>
      <c r="F29" s="5"/>
      <c r="G29" s="3"/>
      <c r="H29" s="3"/>
      <c r="I29" s="3"/>
      <c r="J29" s="4"/>
      <c r="K29" s="3"/>
      <c r="L29" s="11"/>
      <c r="M29" s="12"/>
      <c r="N29" s="11"/>
      <c r="O29" s="13"/>
      <c r="P29" s="12"/>
      <c r="Q29" s="12"/>
      <c r="R29" s="14"/>
      <c r="S29" s="15"/>
      <c r="T29" s="11"/>
      <c r="U29" s="12"/>
      <c r="V29" s="12"/>
      <c r="W29" s="12"/>
      <c r="X29" s="12"/>
      <c r="Y29" s="11"/>
      <c r="Z29" s="11"/>
      <c r="AA29" s="12"/>
      <c r="AB29" s="12"/>
      <c r="AC29" s="11"/>
      <c r="AD29" s="12"/>
      <c r="AE29" s="11"/>
      <c r="AF29" s="12"/>
      <c r="AG29" s="12"/>
    </row>
    <row r="30" spans="1:33" s="6" customFormat="1" ht="12">
      <c r="A30" s="46">
        <v>42104</v>
      </c>
      <c r="B30" s="50">
        <v>0.7688</v>
      </c>
      <c r="C30" s="3"/>
      <c r="D30" s="36">
        <f>LARGE($A$3:$A$47000,3)</f>
        <v>42123</v>
      </c>
      <c r="E30" s="18">
        <f>VLOOKUP(D30,$A$3:$B$47000,2,FALSE)</f>
        <v>0.7993</v>
      </c>
      <c r="F30" s="5"/>
      <c r="G30" s="3"/>
      <c r="H30" s="3"/>
      <c r="I30" s="3"/>
      <c r="J30" s="4"/>
      <c r="K30" s="3"/>
      <c r="L30" s="11"/>
      <c r="M30" s="12"/>
      <c r="N30" s="11"/>
      <c r="O30" s="13"/>
      <c r="P30" s="12"/>
      <c r="Q30" s="12"/>
      <c r="R30" s="14"/>
      <c r="S30" s="15"/>
      <c r="T30" s="11"/>
      <c r="U30" s="12"/>
      <c r="V30" s="12"/>
      <c r="W30" s="12"/>
      <c r="X30" s="12"/>
      <c r="Y30" s="11"/>
      <c r="Z30" s="11"/>
      <c r="AA30" s="12"/>
      <c r="AB30" s="12"/>
      <c r="AC30" s="11"/>
      <c r="AD30" s="12"/>
      <c r="AE30" s="11"/>
      <c r="AF30" s="12"/>
      <c r="AG30" s="12"/>
    </row>
    <row r="31" spans="1:33" s="6" customFormat="1" ht="12">
      <c r="A31" s="46">
        <v>42107</v>
      </c>
      <c r="B31" s="50">
        <v>0.7596</v>
      </c>
      <c r="C31" s="3"/>
      <c r="D31" s="36">
        <f>LARGE($A$3:$A$47000,2)</f>
        <v>42124</v>
      </c>
      <c r="E31" s="18">
        <f>VLOOKUP(D31,$A$3:$B$47000,2,FALSE)</f>
        <v>0.7981</v>
      </c>
      <c r="F31" s="5"/>
      <c r="G31" s="3"/>
      <c r="H31" s="3"/>
      <c r="I31" s="3"/>
      <c r="J31" s="4"/>
      <c r="K31" s="3"/>
      <c r="L31" s="11"/>
      <c r="M31" s="12"/>
      <c r="N31" s="11"/>
      <c r="O31" s="13"/>
      <c r="P31" s="12"/>
      <c r="Q31" s="12"/>
      <c r="R31" s="14"/>
      <c r="S31" s="15"/>
      <c r="T31" s="11"/>
      <c r="U31" s="12"/>
      <c r="V31" s="12"/>
      <c r="W31" s="12"/>
      <c r="X31" s="12"/>
      <c r="Y31" s="11"/>
      <c r="Z31" s="11"/>
      <c r="AA31" s="12"/>
      <c r="AB31" s="12"/>
      <c r="AC31" s="11"/>
      <c r="AD31" s="12"/>
      <c r="AE31" s="11"/>
      <c r="AF31" s="12"/>
      <c r="AG31" s="12"/>
    </row>
    <row r="32" spans="1:33" s="6" customFormat="1" ht="12.75" thickBot="1">
      <c r="A32" s="46">
        <v>42108</v>
      </c>
      <c r="B32" s="50">
        <v>0.759</v>
      </c>
      <c r="C32" s="3"/>
      <c r="D32" s="37">
        <f>LARGE($A$3:$A$47000,1)</f>
        <v>42125</v>
      </c>
      <c r="E32" s="19">
        <f>VLOOKUP(D32,$A$3:$B$47000,2,FALSE)</f>
        <v>0.7903</v>
      </c>
      <c r="F32" s="5"/>
      <c r="G32" s="3"/>
      <c r="H32" s="3"/>
      <c r="I32" s="3"/>
      <c r="J32" s="4"/>
      <c r="K32" s="3"/>
      <c r="L32" s="11"/>
      <c r="M32" s="12"/>
      <c r="N32" s="11"/>
      <c r="O32" s="13"/>
      <c r="P32" s="12"/>
      <c r="Q32" s="12"/>
      <c r="R32" s="14"/>
      <c r="S32" s="15"/>
      <c r="T32" s="11"/>
      <c r="U32" s="12"/>
      <c r="V32" s="12"/>
      <c r="W32" s="12"/>
      <c r="X32" s="12"/>
      <c r="Y32" s="11"/>
      <c r="Z32" s="11"/>
      <c r="AA32" s="12"/>
      <c r="AB32" s="12"/>
      <c r="AC32" s="11"/>
      <c r="AD32" s="12"/>
      <c r="AE32" s="11"/>
      <c r="AF32" s="12"/>
      <c r="AG32" s="12"/>
    </row>
    <row r="33" spans="1:33" s="6" customFormat="1" ht="12">
      <c r="A33" s="46">
        <v>42109</v>
      </c>
      <c r="B33" s="50">
        <v>0.7595</v>
      </c>
      <c r="C33" s="3"/>
      <c r="D33" s="4"/>
      <c r="E33" s="4"/>
      <c r="F33" s="5"/>
      <c r="G33" s="3"/>
      <c r="H33" s="3"/>
      <c r="I33" s="3"/>
      <c r="J33" s="4"/>
      <c r="K33" s="3"/>
      <c r="L33" s="11"/>
      <c r="M33" s="12"/>
      <c r="N33" s="11"/>
      <c r="O33" s="13"/>
      <c r="P33" s="12"/>
      <c r="Q33" s="12"/>
      <c r="R33" s="14"/>
      <c r="S33" s="15"/>
      <c r="T33" s="11"/>
      <c r="U33" s="12"/>
      <c r="V33" s="12"/>
      <c r="W33" s="12"/>
      <c r="X33" s="12"/>
      <c r="Y33" s="11"/>
      <c r="Z33" s="11"/>
      <c r="AA33" s="12"/>
      <c r="AB33" s="12"/>
      <c r="AC33" s="11"/>
      <c r="AD33" s="12"/>
      <c r="AE33" s="11"/>
      <c r="AF33" s="12"/>
      <c r="AG33" s="12"/>
    </row>
    <row r="34" spans="1:33" s="6" customFormat="1" ht="12">
      <c r="A34" s="46">
        <v>42110</v>
      </c>
      <c r="B34" s="50">
        <v>0.7743</v>
      </c>
      <c r="C34" s="3"/>
      <c r="D34" s="4"/>
      <c r="E34" s="4"/>
      <c r="F34" s="5"/>
      <c r="G34" s="3"/>
      <c r="H34" s="3"/>
      <c r="I34" s="3"/>
      <c r="J34" s="4"/>
      <c r="K34" s="3"/>
      <c r="L34" s="11"/>
      <c r="M34" s="12"/>
      <c r="N34" s="11"/>
      <c r="O34" s="13"/>
      <c r="P34" s="12"/>
      <c r="Q34" s="12"/>
      <c r="R34" s="14"/>
      <c r="S34" s="15"/>
      <c r="T34" s="11"/>
      <c r="U34" s="12"/>
      <c r="V34" s="12"/>
      <c r="W34" s="12"/>
      <c r="X34" s="12"/>
      <c r="Y34" s="11"/>
      <c r="Z34" s="11"/>
      <c r="AA34" s="12"/>
      <c r="AB34" s="12"/>
      <c r="AC34" s="11"/>
      <c r="AD34" s="12"/>
      <c r="AE34" s="11"/>
      <c r="AF34" s="12"/>
      <c r="AG34" s="12"/>
    </row>
    <row r="35" spans="1:33" s="6" customFormat="1" ht="12">
      <c r="A35" s="46">
        <v>42111</v>
      </c>
      <c r="B35" s="50">
        <v>0.7791</v>
      </c>
      <c r="C35" s="3"/>
      <c r="D35" s="4"/>
      <c r="E35" s="4"/>
      <c r="F35" s="5"/>
      <c r="G35" s="3"/>
      <c r="H35" s="3"/>
      <c r="I35" s="3"/>
      <c r="J35" s="4"/>
      <c r="K35" s="3"/>
      <c r="L35" s="11"/>
      <c r="M35" s="12"/>
      <c r="N35" s="11"/>
      <c r="O35" s="13"/>
      <c r="P35" s="12"/>
      <c r="Q35" s="12"/>
      <c r="R35" s="14"/>
      <c r="S35" s="15"/>
      <c r="T35" s="11"/>
      <c r="U35" s="12"/>
      <c r="V35" s="12"/>
      <c r="W35" s="12"/>
      <c r="X35" s="12"/>
      <c r="Y35" s="11"/>
      <c r="Z35" s="11"/>
      <c r="AA35" s="12"/>
      <c r="AB35" s="12"/>
      <c r="AC35" s="11"/>
      <c r="AD35" s="12"/>
      <c r="AE35" s="11"/>
      <c r="AF35" s="12"/>
      <c r="AG35" s="12"/>
    </row>
    <row r="36" spans="1:2" ht="12.75">
      <c r="A36" s="46">
        <v>42114</v>
      </c>
      <c r="B36" s="50">
        <v>0.7817</v>
      </c>
    </row>
    <row r="37" spans="1:2" ht="12.75">
      <c r="A37" s="46">
        <v>42115</v>
      </c>
      <c r="B37" s="50">
        <v>0.7696</v>
      </c>
    </row>
    <row r="38" spans="1:2" ht="12.75">
      <c r="A38" s="46">
        <v>42116</v>
      </c>
      <c r="B38" s="50">
        <v>0.7766</v>
      </c>
    </row>
    <row r="39" spans="1:2" ht="12.75">
      <c r="A39" s="46">
        <v>42117</v>
      </c>
      <c r="B39" s="50">
        <v>0.7748</v>
      </c>
    </row>
    <row r="40" spans="1:2" ht="12.75">
      <c r="A40" s="46">
        <v>42118</v>
      </c>
      <c r="B40" s="50">
        <v>0.7778</v>
      </c>
    </row>
    <row r="41" spans="1:2" ht="12.75">
      <c r="A41" s="46">
        <v>42121</v>
      </c>
      <c r="B41" s="50">
        <v>0.7827</v>
      </c>
    </row>
    <row r="42" spans="1:2" ht="12.75">
      <c r="A42" s="46">
        <v>42122</v>
      </c>
      <c r="B42" s="50">
        <v>0.7879</v>
      </c>
    </row>
    <row r="43" spans="1:2" ht="12.75">
      <c r="A43" s="46">
        <v>42123</v>
      </c>
      <c r="B43" s="50">
        <v>0.7993</v>
      </c>
    </row>
    <row r="44" spans="1:2" ht="12.75">
      <c r="A44" s="46">
        <v>42124</v>
      </c>
      <c r="B44" s="50">
        <v>0.7981</v>
      </c>
    </row>
    <row r="45" spans="1:2" ht="13.5" thickBot="1">
      <c r="A45" s="48">
        <v>42125</v>
      </c>
      <c r="B45" s="51">
        <v>0.7903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headerFooter alignWithMargins="0">
    <oddHeader>&amp;LReserve Bank of Australia&amp;R&amp;F</oddHeader>
    <oddFooter xml:space="preserve">&amp;RPage &amp;P of &amp;N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28125" style="27" customWidth="1"/>
    <col min="2" max="2" width="9.421875" style="27" bestFit="1" customWidth="1"/>
    <col min="3" max="3" width="4.7109375" style="0" customWidth="1"/>
    <col min="4" max="4" width="11.7109375" style="0" bestFit="1" customWidth="1"/>
    <col min="5" max="5" width="10.28125" style="0" customWidth="1"/>
    <col min="6" max="6" width="6.8515625" style="0" customWidth="1"/>
  </cols>
  <sheetData>
    <row r="1" spans="1:7" ht="24.75" thickBot="1">
      <c r="A1" s="42" t="s">
        <v>9</v>
      </c>
      <c r="B1" s="23"/>
      <c r="D1" s="21" t="s">
        <v>15</v>
      </c>
      <c r="E1" s="16"/>
      <c r="G1" s="21" t="s">
        <v>15</v>
      </c>
    </row>
    <row r="2" spans="1:5" ht="13.5" thickBot="1">
      <c r="A2" s="38" t="s">
        <v>14</v>
      </c>
      <c r="B2" s="39" t="s">
        <v>8</v>
      </c>
      <c r="C2" s="40"/>
      <c r="D2" s="41" t="s">
        <v>13</v>
      </c>
      <c r="E2" s="39" t="s">
        <v>8</v>
      </c>
    </row>
    <row r="3" spans="1:5" ht="12.75">
      <c r="A3" s="33">
        <v>40207</v>
      </c>
      <c r="B3" s="31">
        <v>0.8909</v>
      </c>
      <c r="D3" s="35">
        <f>LARGE($A$3:$A$48267,36)</f>
        <v>41060</v>
      </c>
      <c r="E3" s="17">
        <f>VLOOKUP(D3,$A$3:$B$48267,2,FALSE)</f>
        <v>0.9727</v>
      </c>
    </row>
    <row r="4" spans="1:5" ht="12.75">
      <c r="A4" s="33">
        <v>40235</v>
      </c>
      <c r="B4" s="31">
        <v>0.8899</v>
      </c>
      <c r="D4" s="35">
        <f>LARGE($A$3:$A$48267,35)</f>
        <v>41089</v>
      </c>
      <c r="E4" s="17">
        <f>VLOOKUP(D4,$A$3:$B$48267,2,FALSE)</f>
        <v>1.0191</v>
      </c>
    </row>
    <row r="5" spans="1:5" ht="12.75">
      <c r="A5" s="33">
        <v>40268</v>
      </c>
      <c r="B5" s="31">
        <v>0.9159</v>
      </c>
      <c r="D5" s="35">
        <f>LARGE($A$3:$A$48267,34)</f>
        <v>41121</v>
      </c>
      <c r="E5" s="17">
        <f>VLOOKUP(D5,$A$3:$B$48267,2,FALSE)</f>
        <v>1.0526</v>
      </c>
    </row>
    <row r="6" spans="1:5" ht="12.75">
      <c r="A6" s="33">
        <v>40298</v>
      </c>
      <c r="B6" s="31">
        <v>0.93</v>
      </c>
      <c r="D6" s="35">
        <f>LARGE($A$3:$A$48267,33)</f>
        <v>41152</v>
      </c>
      <c r="E6" s="17">
        <f>VLOOKUP(D6,$A$3:$B$48267,2,FALSE)</f>
        <v>1.0301</v>
      </c>
    </row>
    <row r="7" spans="1:5" ht="12.75">
      <c r="A7" s="33">
        <v>40329</v>
      </c>
      <c r="B7" s="31">
        <v>0.849</v>
      </c>
      <c r="D7" s="35">
        <f>LARGE($A$3:$A$48267,32)</f>
        <v>41180</v>
      </c>
      <c r="E7" s="17">
        <f>VLOOKUP(D7,$A$3:$B$48267,2,FALSE)</f>
        <v>1.0464</v>
      </c>
    </row>
    <row r="8" spans="1:5" ht="12.75">
      <c r="A8" s="33">
        <v>40359</v>
      </c>
      <c r="B8" s="31">
        <v>0.8523</v>
      </c>
      <c r="D8" s="35">
        <f>LARGE($A$3:$A$48267,31)</f>
        <v>41213</v>
      </c>
      <c r="E8" s="17">
        <f>VLOOKUP(D8,$A$3:$B$48267,2,FALSE)</f>
        <v>1.0378</v>
      </c>
    </row>
    <row r="9" spans="1:5" ht="12.75">
      <c r="A9" s="33">
        <v>40389</v>
      </c>
      <c r="B9" s="31">
        <v>0.8986</v>
      </c>
      <c r="D9" s="35">
        <f>LARGE($A$3:$A$48267,30)</f>
        <v>41243</v>
      </c>
      <c r="E9" s="17">
        <f>VLOOKUP(D9,$A$3:$B$48267,2,FALSE)</f>
        <v>1.0431</v>
      </c>
    </row>
    <row r="10" spans="1:5" ht="12.75">
      <c r="A10" s="33">
        <v>40421</v>
      </c>
      <c r="B10" s="31">
        <v>0.8918</v>
      </c>
      <c r="D10" s="36">
        <f>LARGE($A$3:$A$48267,29)</f>
        <v>41274</v>
      </c>
      <c r="E10" s="18">
        <f>VLOOKUP(D10,$A$3:$B$48267,2,FALSE)</f>
        <v>1.0384</v>
      </c>
    </row>
    <row r="11" spans="1:5" ht="12.75">
      <c r="A11" s="33">
        <v>40451</v>
      </c>
      <c r="B11" s="31">
        <v>0.9667</v>
      </c>
      <c r="D11" s="36">
        <f>LARGE($A$3:$A$48267,28)</f>
        <v>41305</v>
      </c>
      <c r="E11" s="18">
        <f>VLOOKUP(D11,$A$3:$B$48267,2,FALSE)</f>
        <v>1.0394</v>
      </c>
    </row>
    <row r="12" spans="1:5" ht="12.75">
      <c r="A12" s="33">
        <v>40480</v>
      </c>
      <c r="B12" s="31">
        <v>0.9761</v>
      </c>
      <c r="D12" s="36">
        <f>LARGE($A$3:$A$48267,27)</f>
        <v>41333</v>
      </c>
      <c r="E12" s="18">
        <f>VLOOKUP(D12,$A$3:$B$48267,2,FALSE)</f>
        <v>1.0275</v>
      </c>
    </row>
    <row r="13" spans="1:5" ht="12.75">
      <c r="A13" s="33"/>
      <c r="B13" s="31"/>
      <c r="D13" s="36">
        <f>LARGE($A$3:$A$48267,26)</f>
        <v>41362</v>
      </c>
      <c r="E13" s="18">
        <f>VLOOKUP(D13,$A$3:$B$48267,2,FALSE)</f>
        <v>1.0426</v>
      </c>
    </row>
    <row r="14" spans="1:5" ht="12.75">
      <c r="A14" s="53" t="s">
        <v>18</v>
      </c>
      <c r="B14" s="31"/>
      <c r="D14" s="36">
        <f>LARGE($A$3:$A$48267,25)</f>
        <v>41394</v>
      </c>
      <c r="E14" s="18">
        <f>VLOOKUP(D14,$A$3:$B$48267,2,FALSE)</f>
        <v>1.0368</v>
      </c>
    </row>
    <row r="15" spans="1:5" ht="12.75">
      <c r="A15" s="33"/>
      <c r="B15" s="31"/>
      <c r="D15" s="36">
        <f>LARGE($A$3:$A$48267,24)</f>
        <v>41425</v>
      </c>
      <c r="E15" s="18">
        <f>VLOOKUP(D15,$A$3:$B$48267,2,FALSE)</f>
        <v>0.9649</v>
      </c>
    </row>
    <row r="16" spans="1:5" ht="12.75">
      <c r="A16" s="33">
        <v>41425</v>
      </c>
      <c r="B16" s="31">
        <v>0.9649</v>
      </c>
      <c r="D16" s="36">
        <f>LARGE($A$3:$A$48267,23)</f>
        <v>41453</v>
      </c>
      <c r="E16" s="18">
        <f>VLOOKUP(D16,$A$3:$B$48267,2,FALSE)</f>
        <v>0.9275</v>
      </c>
    </row>
    <row r="17" spans="1:5" ht="12.75">
      <c r="A17" s="33">
        <v>41453</v>
      </c>
      <c r="B17" s="31">
        <v>0.9275</v>
      </c>
      <c r="D17" s="36">
        <f>LARGE($A$3:$A$48267,22)</f>
        <v>41486</v>
      </c>
      <c r="E17" s="18">
        <f>VLOOKUP(D17,$A$3:$B$48267,2,FALSE)</f>
        <v>0.9037</v>
      </c>
    </row>
    <row r="18" spans="1:5" ht="12.75">
      <c r="A18" s="33">
        <v>41486</v>
      </c>
      <c r="B18" s="31">
        <v>0.9037</v>
      </c>
      <c r="D18" s="36">
        <f>LARGE($A$3:$A$48267,21)</f>
        <v>41516</v>
      </c>
      <c r="E18" s="18">
        <f>VLOOKUP(D18,$A$3:$B$48267,2,FALSE)</f>
        <v>0.8947</v>
      </c>
    </row>
    <row r="19" spans="1:5" ht="12.75">
      <c r="A19" s="33">
        <v>41516</v>
      </c>
      <c r="B19" s="31">
        <v>0.8947</v>
      </c>
      <c r="D19" s="36">
        <f>LARGE($A$3:$A$48267,20)</f>
        <v>41547</v>
      </c>
      <c r="E19" s="18">
        <f>VLOOKUP(D19,$A$3:$B$48267,2,FALSE)</f>
        <v>0.9309</v>
      </c>
    </row>
    <row r="20" spans="1:7" ht="14.25">
      <c r="A20" s="33">
        <v>41547</v>
      </c>
      <c r="B20" s="31">
        <v>0.9309</v>
      </c>
      <c r="D20" s="36">
        <f>LARGE($A$3:$A$48267,19)</f>
        <v>41578</v>
      </c>
      <c r="E20" s="18">
        <f>VLOOKUP(D20,$A$3:$B$48267,2,FALSE)</f>
        <v>0.949</v>
      </c>
      <c r="G20" s="21" t="s">
        <v>10</v>
      </c>
    </row>
    <row r="21" spans="1:5" ht="12.75">
      <c r="A21" s="33">
        <v>41578</v>
      </c>
      <c r="B21" s="31">
        <v>0.949</v>
      </c>
      <c r="D21" s="36">
        <f>LARGE($A$3:$A$48267,18)</f>
        <v>41607</v>
      </c>
      <c r="E21" s="18">
        <f>VLOOKUP(D21,$A$3:$B$48267,2,FALSE)</f>
        <v>0.9087</v>
      </c>
    </row>
    <row r="22" spans="1:5" ht="12.75">
      <c r="A22" s="33">
        <v>41607</v>
      </c>
      <c r="B22" s="31">
        <v>0.9087</v>
      </c>
      <c r="D22" s="36">
        <f>LARGE($A$3:$A$48267,17)</f>
        <v>41639</v>
      </c>
      <c r="E22" s="18">
        <f>VLOOKUP(D22,$A$3:$B$48267,2,FALSE)</f>
        <v>0.8948</v>
      </c>
    </row>
    <row r="23" spans="1:5" ht="12.75">
      <c r="A23" s="33">
        <v>41639</v>
      </c>
      <c r="B23" s="31">
        <v>0.8948</v>
      </c>
      <c r="D23" s="36">
        <f>LARGE($A$3:$A$48267,16)</f>
        <v>41670</v>
      </c>
      <c r="E23" s="18">
        <f>VLOOKUP(D23,$A$3:$B$48267,2,FALSE)</f>
        <v>0.8763</v>
      </c>
    </row>
    <row r="24" spans="1:5" ht="12.75">
      <c r="A24" s="33">
        <v>41670</v>
      </c>
      <c r="B24" s="31">
        <v>0.8763</v>
      </c>
      <c r="D24" s="36">
        <f>LARGE($A$3:$A$48267,15)</f>
        <v>41698</v>
      </c>
      <c r="E24" s="18">
        <f>VLOOKUP(D24,$A$3:$B$48267,2,FALSE)</f>
        <v>0.8947</v>
      </c>
    </row>
    <row r="25" spans="1:5" ht="12.75">
      <c r="A25" s="33">
        <v>41698</v>
      </c>
      <c r="B25" s="31">
        <v>0.8947</v>
      </c>
      <c r="D25" s="36">
        <f>LARGE($A$3:$A$48267,14)</f>
        <v>41729</v>
      </c>
      <c r="E25" s="18">
        <f>VLOOKUP(D25,$A$3:$B$48267,2,FALSE)</f>
        <v>0.9221</v>
      </c>
    </row>
    <row r="26" spans="1:5" ht="12.75">
      <c r="A26" s="33">
        <v>41729</v>
      </c>
      <c r="B26" s="31">
        <v>0.9221</v>
      </c>
      <c r="D26" s="36">
        <f>LARGE($A$3:$A$48267,13)</f>
        <v>41759</v>
      </c>
      <c r="E26" s="18">
        <f>VLOOKUP(D26,$A$3:$B$48267,2,FALSE)</f>
        <v>0.9287</v>
      </c>
    </row>
    <row r="27" spans="1:5" ht="12.75">
      <c r="A27" s="33">
        <v>41759</v>
      </c>
      <c r="B27" s="31">
        <v>0.9287</v>
      </c>
      <c r="D27" s="36">
        <f>LARGE($A$3:$A$48267,12)</f>
        <v>41789</v>
      </c>
      <c r="E27" s="18">
        <f>VLOOKUP(D27,$A$3:$B$48267,2,FALSE)</f>
        <v>0.9319</v>
      </c>
    </row>
    <row r="28" spans="1:5" ht="12.75">
      <c r="A28" s="33">
        <v>41789</v>
      </c>
      <c r="B28" s="31">
        <v>0.9319</v>
      </c>
      <c r="D28" s="36">
        <f>LARGE($A$3:$A$48267,11)</f>
        <v>41820</v>
      </c>
      <c r="E28" s="18">
        <f>VLOOKUP(D28,$A$3:$B$48267,2,FALSE)</f>
        <v>0.942</v>
      </c>
    </row>
    <row r="29" spans="1:5" ht="12.75">
      <c r="A29" s="33">
        <v>41820</v>
      </c>
      <c r="B29" s="31">
        <v>0.942</v>
      </c>
      <c r="D29" s="36">
        <f>LARGE($A$3:$A$48267,10)</f>
        <v>41851</v>
      </c>
      <c r="E29" s="18">
        <f>VLOOKUP(D29,$A$3:$B$48267,2,FALSE)</f>
        <v>0.9324</v>
      </c>
    </row>
    <row r="30" spans="1:5" ht="12.75">
      <c r="A30" s="33">
        <v>41851</v>
      </c>
      <c r="B30" s="31">
        <v>0.9324</v>
      </c>
      <c r="D30" s="36">
        <f>LARGE($A$3:$A$48267,9)</f>
        <v>41880</v>
      </c>
      <c r="E30" s="18">
        <f>VLOOKUP(D30,$A$3:$B$48267,2,FALSE)</f>
        <v>0.9349</v>
      </c>
    </row>
    <row r="31" spans="1:5" ht="12.75">
      <c r="A31" s="33">
        <v>41880</v>
      </c>
      <c r="B31" s="31">
        <v>0.9349</v>
      </c>
      <c r="D31" s="36">
        <f>LARGE($A$3:$A$48267,8)</f>
        <v>41912</v>
      </c>
      <c r="E31" s="18">
        <f>VLOOKUP(D31,$A$3:$B$48267,2,FALSE)</f>
        <v>0.8752</v>
      </c>
    </row>
    <row r="32" spans="1:5" ht="12.75">
      <c r="A32" s="33">
        <v>41912</v>
      </c>
      <c r="B32" s="31">
        <v>0.8752</v>
      </c>
      <c r="D32" s="36">
        <f>LARGE($A$3:$A$48267,7)</f>
        <v>41943</v>
      </c>
      <c r="E32" s="18">
        <f>VLOOKUP(D32,$A$3:$B$48267,2,FALSE)</f>
        <v>0.8805</v>
      </c>
    </row>
    <row r="33" spans="1:5" ht="12.75">
      <c r="A33" s="33">
        <v>41943</v>
      </c>
      <c r="B33" s="31">
        <v>0.8805</v>
      </c>
      <c r="D33" s="36">
        <f>LARGE($A$3:$A$48267,6)</f>
        <v>41971</v>
      </c>
      <c r="E33" s="18">
        <f>VLOOKUP(D33,$A$3:$B$48267,2,FALSE)</f>
        <v>0.8491</v>
      </c>
    </row>
    <row r="34" spans="1:5" ht="12.75">
      <c r="A34" s="33">
        <v>41971</v>
      </c>
      <c r="B34" s="31">
        <v>0.8491</v>
      </c>
      <c r="D34" s="36">
        <f>LARGE($A$3:$A$48267,5)</f>
        <v>42004</v>
      </c>
      <c r="E34" s="18">
        <f>VLOOKUP(D34,$A$3:$B$48267,2,FALSE)</f>
        <v>0.8202</v>
      </c>
    </row>
    <row r="35" spans="1:5" ht="12.75">
      <c r="A35" s="33">
        <v>42004</v>
      </c>
      <c r="B35" s="31">
        <v>0.8202</v>
      </c>
      <c r="D35" s="36">
        <f>LARGE($A$3:$A$48267,4)</f>
        <v>42034</v>
      </c>
      <c r="E35" s="18">
        <f>VLOOKUP(D35,$A$3:$B$48267,2,FALSE)</f>
        <v>0.7781</v>
      </c>
    </row>
    <row r="36" spans="1:5" ht="12.75">
      <c r="A36" s="33">
        <v>42034</v>
      </c>
      <c r="B36" s="31">
        <v>0.7781</v>
      </c>
      <c r="D36" s="36">
        <f>LARGE($A$3:$A$48267,3)</f>
        <v>42062</v>
      </c>
      <c r="E36" s="18">
        <f>VLOOKUP(D36,$A$3:$B$48267,2,FALSE)</f>
        <v>0.7792</v>
      </c>
    </row>
    <row r="37" spans="1:5" ht="12.75">
      <c r="A37" s="33">
        <v>42062</v>
      </c>
      <c r="B37" s="31">
        <v>0.7792</v>
      </c>
      <c r="D37" s="36">
        <f>LARGE($A$3:$A$48267,2)</f>
        <v>42094</v>
      </c>
      <c r="E37" s="18">
        <f>VLOOKUP(D37,$A$3:$B$48267,2,FALSE)</f>
        <v>0.7634</v>
      </c>
    </row>
    <row r="38" spans="1:5" ht="13.5" thickBot="1">
      <c r="A38" s="33">
        <v>42094</v>
      </c>
      <c r="B38" s="31">
        <v>0.7634</v>
      </c>
      <c r="D38" s="37">
        <f>LARGE($A$3:$A$48267,1)</f>
        <v>42124</v>
      </c>
      <c r="E38" s="19">
        <f>VLOOKUP(D38,$A$3:$B$48267,2,FALSE)</f>
        <v>0.7981</v>
      </c>
    </row>
    <row r="39" spans="1:2" ht="13.5" thickBot="1">
      <c r="A39" s="34">
        <v>42124</v>
      </c>
      <c r="B39" s="32">
        <v>0.7981</v>
      </c>
    </row>
    <row r="40" spans="1:2" ht="12.75">
      <c r="A40" s="25"/>
      <c r="B40" s="24"/>
    </row>
    <row r="41" spans="1:2" ht="12.75">
      <c r="A41" s="26"/>
      <c r="B41" s="2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Reserve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Ereckson</dc:creator>
  <cp:keywords/>
  <dc:description/>
  <cp:lastModifiedBy>er</cp:lastModifiedBy>
  <cp:lastPrinted>2001-08-20T01:40:00Z</cp:lastPrinted>
  <dcterms:created xsi:type="dcterms:W3CDTF">2000-07-13T05:34:41Z</dcterms:created>
  <dcterms:modified xsi:type="dcterms:W3CDTF">2015-07-02T04:15:30Z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