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CN2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<sst xmlns="http://schemas.openxmlformats.org/spreadsheetml/2006/main" count="16" uniqueCount="13">
  <si>
    <t>Date</t>
  </si>
  <si>
    <t>Open</t>
  </si>
  <si>
    <t>High</t>
  </si>
  <si>
    <t>Low</t>
  </si>
  <si>
    <t>Close</t>
  </si>
  <si>
    <t>Latest 30days</t>
  </si>
  <si>
    <t>SSE Composite Index</t>
  </si>
  <si>
    <t>From 2009/1/5 to Present</t>
  </si>
  <si>
    <r>
      <rPr>
        <sz val="9"/>
        <color indexed="8"/>
        <rFont val="Arial"/>
        <family val="2"/>
      </rPr>
      <t>L1844.09</t>
    </r>
  </si>
  <si>
    <r>
      <rPr>
        <sz val="9"/>
        <color indexed="8"/>
        <rFont val="Arial"/>
        <family val="2"/>
      </rPr>
      <t>H3324.55</t>
    </r>
  </si>
  <si>
    <r>
      <rPr>
        <sz val="9"/>
        <color indexed="8"/>
        <rFont val="Arial"/>
        <family val="2"/>
      </rPr>
      <t>L3198.37</t>
    </r>
  </si>
  <si>
    <r>
      <rPr>
        <sz val="9"/>
        <color indexed="8"/>
        <rFont val="Arial"/>
        <family val="2"/>
      </rPr>
      <t>H3835.57</t>
    </r>
  </si>
  <si>
    <t>・・・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</si>
</sst>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_ ;[Red]\-0.000\ "/>
    <numFmt numFmtId="178" formatCode="0.00_);[Red]\(0.00\)"/>
    <numFmt numFmtId="179" formatCode="0.00_ "/>
    <numFmt numFmtId="180" formatCode="0.000_ "/>
    <numFmt numFmtId="181" formatCode="0_ "/>
    <numFmt numFmtId="182" formatCode="[$-F800]dddd\,\ mmmm\ dd\,\ yyyy"/>
    <numFmt numFmtId="183" formatCode="yyyy&quot;年&quot;m&quot;月&quot;d&quot;日&quot;;@"/>
    <numFmt numFmtId="184" formatCode="[$-409]d\-mmm\-yy;@"/>
    <numFmt numFmtId="185" formatCode="yyyy/m/d;@"/>
    <numFmt numFmtId="186" formatCode="yyyy/mm/dd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Calibri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2"/>
    </font>
    <font>
      <b/>
      <sz val="12"/>
      <color theme="1"/>
      <name val="Calibri"/>
      <family val="3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183" fontId="0" fillId="0" borderId="0" xfId="0" applyNumberForma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7" fillId="0" borderId="11" xfId="0" applyNumberFormat="1" applyFont="1" applyBorder="1" applyAlignment="1">
      <alignment/>
    </xf>
    <xf numFmtId="185" fontId="7" fillId="0" borderId="12" xfId="0" applyNumberFormat="1" applyFont="1" applyBorder="1" applyAlignment="1">
      <alignment/>
    </xf>
    <xf numFmtId="0" fontId="48" fillId="0" borderId="0" xfId="0" applyFont="1" applyAlignment="1">
      <alignment vertical="center"/>
    </xf>
    <xf numFmtId="14" fontId="6" fillId="0" borderId="13" xfId="0" applyNumberFormat="1" applyFont="1" applyFill="1" applyBorder="1" applyAlignment="1">
      <alignment horizontal="right" vertical="center"/>
    </xf>
    <xf numFmtId="14" fontId="6" fillId="0" borderId="13" xfId="0" applyNumberFormat="1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vertical="center"/>
    </xf>
    <xf numFmtId="183" fontId="0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83" fontId="10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79" fontId="49" fillId="0" borderId="18" xfId="0" applyNumberFormat="1" applyFont="1" applyFill="1" applyBorder="1" applyAlignment="1">
      <alignment vertical="top"/>
    </xf>
    <xf numFmtId="179" fontId="49" fillId="0" borderId="19" xfId="0" applyNumberFormat="1" applyFont="1" applyFill="1" applyBorder="1" applyAlignment="1">
      <alignment vertical="top"/>
    </xf>
    <xf numFmtId="179" fontId="49" fillId="0" borderId="13" xfId="0" applyNumberFormat="1" applyFont="1" applyFill="1" applyBorder="1" applyAlignment="1">
      <alignment vertical="top"/>
    </xf>
    <xf numFmtId="179" fontId="49" fillId="0" borderId="20" xfId="0" applyNumberFormat="1" applyFont="1" applyFill="1" applyBorder="1" applyAlignment="1">
      <alignment vertical="top"/>
    </xf>
    <xf numFmtId="0" fontId="49" fillId="0" borderId="20" xfId="0" applyFont="1" applyFill="1" applyBorder="1" applyAlignment="1">
      <alignment vertical="top"/>
    </xf>
    <xf numFmtId="179" fontId="49" fillId="0" borderId="0" xfId="0" applyNumberFormat="1" applyFont="1" applyFill="1" applyBorder="1" applyAlignment="1">
      <alignment vertical="top"/>
    </xf>
    <xf numFmtId="179" fontId="49" fillId="0" borderId="21" xfId="0" applyNumberFormat="1" applyFont="1" applyFill="1" applyBorder="1" applyAlignment="1">
      <alignment vertical="top"/>
    </xf>
    <xf numFmtId="0" fontId="49" fillId="0" borderId="21" xfId="0" applyFont="1" applyFill="1" applyBorder="1" applyAlignment="1">
      <alignment vertical="top"/>
    </xf>
    <xf numFmtId="179" fontId="49" fillId="0" borderId="14" xfId="0" applyNumberFormat="1" applyFont="1" applyFill="1" applyBorder="1" applyAlignment="1">
      <alignment vertical="top"/>
    </xf>
    <xf numFmtId="179" fontId="49" fillId="0" borderId="22" xfId="0" applyNumberFormat="1" applyFont="1" applyFill="1" applyBorder="1" applyAlignment="1">
      <alignment vertical="top"/>
    </xf>
    <xf numFmtId="179" fontId="49" fillId="0" borderId="23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vertical="top"/>
    </xf>
    <xf numFmtId="0" fontId="10" fillId="33" borderId="1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top"/>
    </xf>
    <xf numFmtId="0" fontId="49" fillId="0" borderId="27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075"/>
          <c:y val="0.09675"/>
          <c:w val="0.971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'CN2'!$B$1:$B$2</c:f>
              <c:strCache>
                <c:ptCount val="1"/>
                <c:pt idx="0">
                  <c:v>SSE Composite Index Close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'CN2'!$A$3:$A$45</c:f>
              <c:strCache/>
            </c:strRef>
          </c:cat>
          <c:val>
            <c:numRef>
              <c:f>'CN2'!$B$3:$B$45</c:f>
              <c:numCache/>
            </c:numRef>
          </c:val>
          <c:smooth val="0"/>
        </c:ser>
        <c:marker val="1"/>
        <c:axId val="8506037"/>
        <c:axId val="9445470"/>
      </c:lineChart>
      <c:catAx>
        <c:axId val="8506037"/>
        <c:scaling>
          <c:orientation val="minMax"/>
        </c:scaling>
        <c:axPos val="b"/>
        <c:delete val="0"/>
        <c:numFmt formatCode="yy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470"/>
        <c:crosses val="autoZero"/>
        <c:auto val="1"/>
        <c:lblOffset val="100"/>
        <c:tickLblSkip val="2"/>
        <c:noMultiLvlLbl val="0"/>
      </c:catAx>
      <c:valAx>
        <c:axId val="9445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0775"/>
          <c:y val="0.08625"/>
          <c:w val="0.964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'CN2'!$H$3</c:f>
              <c:strCache>
                <c:ptCount val="1"/>
                <c:pt idx="0">
                  <c:v>Close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'CN2'!$G$4:$G$33</c:f>
              <c:strCache/>
            </c:strRef>
          </c:cat>
          <c:val>
            <c:numRef>
              <c:f>'CN2'!$H$4:$H$33</c:f>
              <c:numCache/>
            </c:numRef>
          </c:val>
          <c:smooth val="0"/>
        </c:ser>
        <c:marker val="1"/>
        <c:axId val="17900367"/>
        <c:axId val="26885576"/>
      </c:lineChart>
      <c:dateAx>
        <c:axId val="17900367"/>
        <c:scaling>
          <c:orientation val="minMax"/>
        </c:scaling>
        <c:axPos val="b"/>
        <c:delete val="0"/>
        <c:numFmt formatCode="yyyy/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55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88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21</xdr:row>
      <xdr:rowOff>85725</xdr:rowOff>
    </xdr:from>
    <xdr:to>
      <xdr:col>17</xdr:col>
      <xdr:colOff>466725</xdr:colOff>
      <xdr:row>41</xdr:row>
      <xdr:rowOff>114300</xdr:rowOff>
    </xdr:to>
    <xdr:graphicFrame>
      <xdr:nvGraphicFramePr>
        <xdr:cNvPr id="1" name="グラフ 3"/>
        <xdr:cNvGraphicFramePr/>
      </xdr:nvGraphicFramePr>
      <xdr:xfrm>
        <a:off x="5619750" y="3857625"/>
        <a:ext cx="5943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</xdr:row>
      <xdr:rowOff>85725</xdr:rowOff>
    </xdr:from>
    <xdr:to>
      <xdr:col>15</xdr:col>
      <xdr:colOff>104775</xdr:colOff>
      <xdr:row>17</xdr:row>
      <xdr:rowOff>104775</xdr:rowOff>
    </xdr:to>
    <xdr:graphicFrame>
      <xdr:nvGraphicFramePr>
        <xdr:cNvPr id="2" name="グラフ 2"/>
        <xdr:cNvGraphicFramePr/>
      </xdr:nvGraphicFramePr>
      <xdr:xfrm>
        <a:off x="5638800" y="581025"/>
        <a:ext cx="4191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25390625" style="3" customWidth="1"/>
    <col min="2" max="5" width="7.625" style="34" customWidth="1"/>
    <col min="6" max="6" width="7.75390625" style="0" customWidth="1"/>
    <col min="7" max="8" width="9.00390625" style="2" customWidth="1"/>
    <col min="9" max="9" width="5.125" style="2" customWidth="1"/>
    <col min="10" max="16384" width="9.00390625" style="2" customWidth="1"/>
  </cols>
  <sheetData>
    <row r="1" spans="1:5" ht="18.75" customHeight="1" thickBot="1">
      <c r="A1" s="5" t="s">
        <v>6</v>
      </c>
      <c r="B1" s="1"/>
      <c r="C1" s="1"/>
      <c r="D1" s="1"/>
      <c r="E1" s="1"/>
    </row>
    <row r="2" spans="1:10" s="6" customFormat="1" ht="20.25" customHeight="1" thickBot="1">
      <c r="A2" s="20" t="s">
        <v>0</v>
      </c>
      <c r="B2" s="21" t="s">
        <v>4</v>
      </c>
      <c r="C2" s="36" t="s">
        <v>1</v>
      </c>
      <c r="D2" s="22" t="s">
        <v>2</v>
      </c>
      <c r="E2" s="38" t="s">
        <v>3</v>
      </c>
      <c r="G2" s="14" t="s">
        <v>5</v>
      </c>
      <c r="H2" s="7"/>
      <c r="J2" s="14" t="s">
        <v>5</v>
      </c>
    </row>
    <row r="3" spans="1:8" ht="14.25" thickBot="1">
      <c r="A3" s="15">
        <v>39818</v>
      </c>
      <c r="B3" s="23">
        <v>1880.72</v>
      </c>
      <c r="C3" s="37">
        <v>1849.02</v>
      </c>
      <c r="D3" s="24">
        <v>1880.72</v>
      </c>
      <c r="E3" s="39" t="s">
        <v>8</v>
      </c>
      <c r="G3" s="18" t="s">
        <v>0</v>
      </c>
      <c r="H3" s="19" t="s">
        <v>4</v>
      </c>
    </row>
    <row r="4" spans="1:8" ht="13.5">
      <c r="A4" s="15">
        <v>39819</v>
      </c>
      <c r="B4" s="25">
        <v>1937.15</v>
      </c>
      <c r="C4" s="28">
        <v>1878.83</v>
      </c>
      <c r="D4" s="26">
        <v>1938.69</v>
      </c>
      <c r="E4" s="29">
        <v>1871.97</v>
      </c>
      <c r="G4" s="11">
        <f>LARGE($A$2:$A$64057,30)</f>
        <v>42046</v>
      </c>
      <c r="H4" s="8">
        <f>VLOOKUP(G4,$A$2:$B$64057,2,FALSE)</f>
        <v>3157.7</v>
      </c>
    </row>
    <row r="5" spans="1:8" ht="13.5">
      <c r="A5" s="15">
        <v>39820</v>
      </c>
      <c r="B5" s="25">
        <v>1924.01</v>
      </c>
      <c r="C5" s="28">
        <v>1938.97</v>
      </c>
      <c r="D5" s="26">
        <v>1948.23</v>
      </c>
      <c r="E5" s="29">
        <v>1920.52</v>
      </c>
      <c r="G5" s="12">
        <f>LARGE($A$2:$A$64057,29)</f>
        <v>42047</v>
      </c>
      <c r="H5" s="9">
        <f>VLOOKUP(G5,$A$2:$B$64057,2,FALSE)</f>
        <v>3173.42</v>
      </c>
    </row>
    <row r="6" spans="1:8" ht="13.5">
      <c r="A6" s="15">
        <v>39821</v>
      </c>
      <c r="B6" s="25">
        <v>1878.18</v>
      </c>
      <c r="C6" s="28">
        <v>1890.24</v>
      </c>
      <c r="D6" s="26">
        <v>1894.17</v>
      </c>
      <c r="E6" s="29">
        <v>1862.26</v>
      </c>
      <c r="G6" s="12">
        <f>LARGE($A$2:$A$64057,28)</f>
        <v>42048</v>
      </c>
      <c r="H6" s="9">
        <f>VLOOKUP(G6,$A$2:$B$64057,2,FALSE)</f>
        <v>3203.83</v>
      </c>
    </row>
    <row r="7" spans="1:8" ht="13.5">
      <c r="A7" s="15">
        <v>39822</v>
      </c>
      <c r="B7" s="25">
        <v>1904.86</v>
      </c>
      <c r="C7" s="28">
        <v>1875.16</v>
      </c>
      <c r="D7" s="26">
        <v>1909.35</v>
      </c>
      <c r="E7" s="29">
        <v>1875.16</v>
      </c>
      <c r="G7" s="12">
        <f>LARGE($A$2:$A$64057,27)</f>
        <v>42051</v>
      </c>
      <c r="H7" s="9">
        <f>VLOOKUP(G7,$A$2:$B$64057,2,FALSE)</f>
        <v>3222.36</v>
      </c>
    </row>
    <row r="8" spans="1:8" ht="13.5">
      <c r="A8" s="15">
        <v>39825</v>
      </c>
      <c r="B8" s="25">
        <v>1900.35</v>
      </c>
      <c r="C8" s="28">
        <v>1897.7</v>
      </c>
      <c r="D8" s="26">
        <v>1924.44</v>
      </c>
      <c r="E8" s="29">
        <v>1886.83</v>
      </c>
      <c r="G8" s="12">
        <f>LARGE($A$2:$A$64057,26)</f>
        <v>42052</v>
      </c>
      <c r="H8" s="9">
        <f>VLOOKUP(G8,$A$2:$B$64057,2,FALSE)</f>
        <v>3246.91</v>
      </c>
    </row>
    <row r="9" spans="1:8" ht="13.5">
      <c r="A9" s="15">
        <v>39826</v>
      </c>
      <c r="B9" s="25">
        <v>1863.37</v>
      </c>
      <c r="C9" s="28">
        <v>1880.87</v>
      </c>
      <c r="D9" s="26">
        <v>1888.31</v>
      </c>
      <c r="E9" s="29">
        <v>1861.81</v>
      </c>
      <c r="G9" s="12">
        <f>LARGE($A$2:$A$64057,25)</f>
        <v>42060</v>
      </c>
      <c r="H9" s="9">
        <f>VLOOKUP(G9,$A$2:$B$64057,2,FALSE)</f>
        <v>3228.84</v>
      </c>
    </row>
    <row r="10" spans="1:8" ht="13.5">
      <c r="A10" s="15">
        <v>39827</v>
      </c>
      <c r="B10" s="25">
        <v>1928.87</v>
      </c>
      <c r="C10" s="28">
        <v>1862.31</v>
      </c>
      <c r="D10" s="26">
        <v>1929.28</v>
      </c>
      <c r="E10" s="29">
        <v>1862.31</v>
      </c>
      <c r="G10" s="12">
        <f>LARGE($A$2:$A$64057,24)</f>
        <v>42061</v>
      </c>
      <c r="H10" s="9">
        <f>VLOOKUP(G10,$A$2:$B$64057,2,FALSE)</f>
        <v>3298.36</v>
      </c>
    </row>
    <row r="11" spans="1:8" ht="13.5">
      <c r="A11" s="15">
        <v>39828</v>
      </c>
      <c r="B11" s="25">
        <v>1920.21</v>
      </c>
      <c r="C11" s="28">
        <v>1912.77</v>
      </c>
      <c r="D11" s="26">
        <v>1937.73</v>
      </c>
      <c r="E11" s="29">
        <v>1902.54</v>
      </c>
      <c r="G11" s="12">
        <f>LARGE($A$2:$A$64057,23)</f>
        <v>42062</v>
      </c>
      <c r="H11" s="9">
        <f>VLOOKUP(G11,$A$2:$B$64057,2,FALSE)</f>
        <v>3310.3</v>
      </c>
    </row>
    <row r="12" spans="1:8" ht="13.5">
      <c r="A12" s="15">
        <v>39829</v>
      </c>
      <c r="B12" s="25">
        <v>1954.44</v>
      </c>
      <c r="C12" s="28">
        <v>1928.92</v>
      </c>
      <c r="D12" s="26">
        <v>1984.73</v>
      </c>
      <c r="E12" s="29">
        <v>1928.92</v>
      </c>
      <c r="G12" s="12">
        <f>LARGE($A$2:$A$64057,22)</f>
        <v>42065</v>
      </c>
      <c r="H12" s="9">
        <f>VLOOKUP(G12,$A$2:$B$64057,2,FALSE)</f>
        <v>3336.29</v>
      </c>
    </row>
    <row r="13" spans="1:8" ht="13.5">
      <c r="A13" s="16"/>
      <c r="B13" s="25"/>
      <c r="C13" s="28"/>
      <c r="D13" s="26"/>
      <c r="E13" s="29"/>
      <c r="G13" s="12">
        <f>LARGE($A$2:$A$64057,21)</f>
        <v>42066</v>
      </c>
      <c r="H13" s="9">
        <f>VLOOKUP(G13,$A$2:$B$64057,2,FALSE)</f>
        <v>3263.05</v>
      </c>
    </row>
    <row r="14" spans="1:8" ht="13.5">
      <c r="A14" s="35" t="s">
        <v>12</v>
      </c>
      <c r="B14" s="25"/>
      <c r="C14" s="28"/>
      <c r="D14" s="26"/>
      <c r="E14" s="30"/>
      <c r="G14" s="12">
        <f>LARGE($A$2:$A$64057,20)</f>
        <v>42067</v>
      </c>
      <c r="H14" s="9">
        <f>VLOOKUP(G14,$A$2:$B$64057,2,FALSE)</f>
        <v>3279.53</v>
      </c>
    </row>
    <row r="15" spans="1:8" ht="13.5">
      <c r="A15" s="16"/>
      <c r="B15" s="25"/>
      <c r="C15" s="28"/>
      <c r="D15" s="26"/>
      <c r="E15" s="29"/>
      <c r="G15" s="12">
        <f>LARGE($A$2:$A$64057,19)</f>
        <v>42068</v>
      </c>
      <c r="H15" s="9">
        <f>VLOOKUP(G15,$A$2:$B$64057,2,FALSE)</f>
        <v>3248.48</v>
      </c>
    </row>
    <row r="16" spans="1:8" ht="13.5">
      <c r="A16" s="16">
        <v>42046</v>
      </c>
      <c r="B16" s="25">
        <v>3157.7</v>
      </c>
      <c r="C16" s="28">
        <v>3145.77</v>
      </c>
      <c r="D16" s="26">
        <v>3166.42</v>
      </c>
      <c r="E16" s="29">
        <v>3139.05</v>
      </c>
      <c r="G16" s="12">
        <f>LARGE($A$2:$A$64057,18)</f>
        <v>42069</v>
      </c>
      <c r="H16" s="9">
        <f>VLOOKUP(G16,$A$2:$B$64057,2,FALSE)</f>
        <v>3241.19</v>
      </c>
    </row>
    <row r="17" spans="1:8" ht="13.5">
      <c r="A17" s="16">
        <v>42047</v>
      </c>
      <c r="B17" s="25">
        <v>3173.42</v>
      </c>
      <c r="C17" s="28">
        <v>3157.96</v>
      </c>
      <c r="D17" s="26">
        <v>3181.77</v>
      </c>
      <c r="E17" s="29">
        <v>3134.24</v>
      </c>
      <c r="G17" s="12">
        <f>LARGE($A$2:$A$64057,17)</f>
        <v>42072</v>
      </c>
      <c r="H17" s="9">
        <f>VLOOKUP(G17,$A$2:$B$64057,2,FALSE)</f>
        <v>3302.41</v>
      </c>
    </row>
    <row r="18" spans="1:8" ht="13.5">
      <c r="A18" s="16">
        <v>42048</v>
      </c>
      <c r="B18" s="25">
        <v>3203.83</v>
      </c>
      <c r="C18" s="28">
        <v>3186.81</v>
      </c>
      <c r="D18" s="26">
        <v>3237.16</v>
      </c>
      <c r="E18" s="29">
        <v>3182.79</v>
      </c>
      <c r="G18" s="12">
        <f>LARGE($A$2:$A$64057,16)</f>
        <v>42073</v>
      </c>
      <c r="H18" s="9">
        <f>VLOOKUP(G18,$A$2:$B$64057,2,FALSE)</f>
        <v>3286.07</v>
      </c>
    </row>
    <row r="19" spans="1:8" ht="13.5">
      <c r="A19" s="16">
        <v>42051</v>
      </c>
      <c r="B19" s="25">
        <v>3222.36</v>
      </c>
      <c r="C19" s="28">
        <v>3206.14</v>
      </c>
      <c r="D19" s="26">
        <v>3228.85</v>
      </c>
      <c r="E19" s="29">
        <v>3195.88</v>
      </c>
      <c r="G19" s="12">
        <f>LARGE($A$2:$A$64057,15)</f>
        <v>42074</v>
      </c>
      <c r="H19" s="9">
        <f>VLOOKUP(G19,$A$2:$B$64057,2,FALSE)</f>
        <v>3290.9</v>
      </c>
    </row>
    <row r="20" spans="1:8" ht="13.5">
      <c r="A20" s="16">
        <v>42052</v>
      </c>
      <c r="B20" s="25">
        <v>3246.91</v>
      </c>
      <c r="C20" s="28">
        <v>3230.88</v>
      </c>
      <c r="D20" s="26">
        <v>3255.73</v>
      </c>
      <c r="E20" s="29">
        <v>3230.77</v>
      </c>
      <c r="G20" s="12">
        <f>LARGE($A$2:$A$64057,14)</f>
        <v>42075</v>
      </c>
      <c r="H20" s="9">
        <f>VLOOKUP(G20,$A$2:$B$64057,2,FALSE)</f>
        <v>3349.32</v>
      </c>
    </row>
    <row r="21" spans="1:10" ht="14.25">
      <c r="A21" s="16">
        <v>42060</v>
      </c>
      <c r="B21" s="25">
        <v>3228.84</v>
      </c>
      <c r="C21" s="28">
        <v>3256.48</v>
      </c>
      <c r="D21" s="26">
        <v>3257.22</v>
      </c>
      <c r="E21" s="29">
        <v>3215.55</v>
      </c>
      <c r="G21" s="12">
        <f>LARGE($A$2:$A$64057,13)</f>
        <v>42076</v>
      </c>
      <c r="H21" s="9">
        <f>VLOOKUP(G21,$A$2:$B$64057,2,FALSE)</f>
        <v>3372.91</v>
      </c>
      <c r="J21" s="14" t="s">
        <v>7</v>
      </c>
    </row>
    <row r="22" spans="1:8" ht="13.5">
      <c r="A22" s="16">
        <v>42061</v>
      </c>
      <c r="B22" s="25">
        <v>3298.36</v>
      </c>
      <c r="C22" s="28">
        <v>3222.15</v>
      </c>
      <c r="D22" s="26">
        <v>3300.62</v>
      </c>
      <c r="E22" s="29">
        <v>3202.19</v>
      </c>
      <c r="G22" s="12">
        <f>LARGE($A$2:$A$64057,12)</f>
        <v>42079</v>
      </c>
      <c r="H22" s="9">
        <f>VLOOKUP(G22,$A$2:$B$64057,2,FALSE)</f>
        <v>3449.31</v>
      </c>
    </row>
    <row r="23" spans="1:8" ht="13.5">
      <c r="A23" s="16">
        <v>42062</v>
      </c>
      <c r="B23" s="25">
        <v>3310.3</v>
      </c>
      <c r="C23" s="28">
        <v>3296.83</v>
      </c>
      <c r="D23" s="27" t="s">
        <v>9</v>
      </c>
      <c r="E23" s="29">
        <v>3291.01</v>
      </c>
      <c r="G23" s="12">
        <f>LARGE($A$2:$A$64057,11)</f>
        <v>42080</v>
      </c>
      <c r="H23" s="9">
        <f>VLOOKUP(G23,$A$2:$B$64057,2,FALSE)</f>
        <v>3502.85</v>
      </c>
    </row>
    <row r="24" spans="1:8" ht="13.5">
      <c r="A24" s="16">
        <v>42065</v>
      </c>
      <c r="B24" s="25">
        <v>3336.29</v>
      </c>
      <c r="C24" s="28">
        <v>3332.72</v>
      </c>
      <c r="D24" s="26">
        <v>3336.76</v>
      </c>
      <c r="E24" s="29">
        <v>3298.67</v>
      </c>
      <c r="G24" s="12">
        <f>LARGE($A$2:$A$64057,10)</f>
        <v>42081</v>
      </c>
      <c r="H24" s="9">
        <f>VLOOKUP(G24,$A$2:$B$64057,2,FALSE)</f>
        <v>3577.3</v>
      </c>
    </row>
    <row r="25" spans="1:8" ht="13.5">
      <c r="A25" s="16">
        <v>42066</v>
      </c>
      <c r="B25" s="25">
        <v>3263.05</v>
      </c>
      <c r="C25" s="28">
        <v>3317.7</v>
      </c>
      <c r="D25" s="26">
        <v>3317.7</v>
      </c>
      <c r="E25" s="29">
        <v>3260.43</v>
      </c>
      <c r="G25" s="12">
        <f>LARGE($A$2:$A$64057,9)</f>
        <v>42082</v>
      </c>
      <c r="H25" s="9">
        <f>VLOOKUP(G25,$A$2:$B$64057,2,FALSE)</f>
        <v>3582.27</v>
      </c>
    </row>
    <row r="26" spans="1:8" ht="13.5">
      <c r="A26" s="16">
        <v>42067</v>
      </c>
      <c r="B26" s="25">
        <v>3279.53</v>
      </c>
      <c r="C26" s="28">
        <v>3264.18</v>
      </c>
      <c r="D26" s="26">
        <v>3286.59</v>
      </c>
      <c r="E26" s="29">
        <v>3250.48</v>
      </c>
      <c r="G26" s="12">
        <f>LARGE($A$2:$A$64057,8)</f>
        <v>42083</v>
      </c>
      <c r="H26" s="9">
        <f>VLOOKUP(G26,$A$2:$B$64057,2,FALSE)</f>
        <v>3617.32</v>
      </c>
    </row>
    <row r="27" spans="1:8" ht="13.5">
      <c r="A27" s="16">
        <v>42068</v>
      </c>
      <c r="B27" s="25">
        <v>3248.48</v>
      </c>
      <c r="C27" s="28">
        <v>3264.09</v>
      </c>
      <c r="D27" s="26">
        <v>3266.64</v>
      </c>
      <c r="E27" s="29">
        <v>3221.67</v>
      </c>
      <c r="G27" s="12">
        <f>LARGE($A$2:$A$64057,7)</f>
        <v>42086</v>
      </c>
      <c r="H27" s="9">
        <f>VLOOKUP(G27,$A$2:$B$64057,2,FALSE)</f>
        <v>3687.73</v>
      </c>
    </row>
    <row r="28" spans="1:8" ht="13.5">
      <c r="A28" s="16">
        <v>42069</v>
      </c>
      <c r="B28" s="25">
        <v>3241.19</v>
      </c>
      <c r="C28" s="28">
        <v>3248.04</v>
      </c>
      <c r="D28" s="26">
        <v>3266.93</v>
      </c>
      <c r="E28" s="29">
        <v>3234.53</v>
      </c>
      <c r="G28" s="12">
        <f>LARGE($A$2:$A$64057,6)</f>
        <v>42087</v>
      </c>
      <c r="H28" s="9">
        <f>VLOOKUP(G28,$A$2:$B$64057,2,FALSE)</f>
        <v>3691.41</v>
      </c>
    </row>
    <row r="29" spans="1:8" ht="13.5">
      <c r="A29" s="16">
        <v>42072</v>
      </c>
      <c r="B29" s="25">
        <v>3302.41</v>
      </c>
      <c r="C29" s="28">
        <v>3224.31</v>
      </c>
      <c r="D29" s="26">
        <v>3307.7</v>
      </c>
      <c r="E29" s="30" t="s">
        <v>10</v>
      </c>
      <c r="G29" s="12">
        <f>LARGE($A$2:$A$64057,5)</f>
        <v>42088</v>
      </c>
      <c r="H29" s="9">
        <f>VLOOKUP(G29,$A$2:$B$64057,2,FALSE)</f>
        <v>3660.73</v>
      </c>
    </row>
    <row r="30" spans="1:8" ht="13.5">
      <c r="A30" s="16">
        <v>42073</v>
      </c>
      <c r="B30" s="25">
        <v>3286.07</v>
      </c>
      <c r="C30" s="28">
        <v>3289.09</v>
      </c>
      <c r="D30" s="26">
        <v>3309.92</v>
      </c>
      <c r="E30" s="29">
        <v>3277.1</v>
      </c>
      <c r="G30" s="12">
        <f>LARGE($A$2:$A$64057,4)</f>
        <v>42089</v>
      </c>
      <c r="H30" s="9">
        <f>VLOOKUP(G30,$A$2:$B$64057,2,FALSE)</f>
        <v>3682.1</v>
      </c>
    </row>
    <row r="31" spans="1:8" ht="13.5">
      <c r="A31" s="16">
        <v>42074</v>
      </c>
      <c r="B31" s="25">
        <v>3290.9</v>
      </c>
      <c r="C31" s="28">
        <v>3289.59</v>
      </c>
      <c r="D31" s="26">
        <v>3325.05</v>
      </c>
      <c r="E31" s="29">
        <v>3278.47</v>
      </c>
      <c r="G31" s="12">
        <f>LARGE($A$2:$A$64057,3)</f>
        <v>42090</v>
      </c>
      <c r="H31" s="9">
        <f>VLOOKUP(G31,$A$2:$B$64057,2,FALSE)</f>
        <v>3691.1</v>
      </c>
    </row>
    <row r="32" spans="1:8" ht="13.5">
      <c r="A32" s="16">
        <v>42075</v>
      </c>
      <c r="B32" s="25">
        <v>3349.32</v>
      </c>
      <c r="C32" s="28">
        <v>3314.81</v>
      </c>
      <c r="D32" s="26">
        <v>3360.05</v>
      </c>
      <c r="E32" s="29">
        <v>3300.49</v>
      </c>
      <c r="G32" s="12">
        <f>LARGE($A$2:$A$64057,2)</f>
        <v>42093</v>
      </c>
      <c r="H32" s="9">
        <f>VLOOKUP(G32,$A$2:$B$64057,2,FALSE)</f>
        <v>3786.57</v>
      </c>
    </row>
    <row r="33" spans="1:8" ht="14.25" thickBot="1">
      <c r="A33" s="16">
        <v>42076</v>
      </c>
      <c r="B33" s="25">
        <v>3372.91</v>
      </c>
      <c r="C33" s="28">
        <v>3359.49</v>
      </c>
      <c r="D33" s="26">
        <v>3391.26</v>
      </c>
      <c r="E33" s="29">
        <v>3352.15</v>
      </c>
      <c r="G33" s="13">
        <f>LARGE($A$2:$A$64057,1)</f>
        <v>42094</v>
      </c>
      <c r="H33" s="10">
        <f>VLOOKUP(G33,$A$2:$B$64057,2,FALSE)</f>
        <v>3747.9</v>
      </c>
    </row>
    <row r="34" spans="1:5" ht="13.5">
      <c r="A34" s="16">
        <v>42079</v>
      </c>
      <c r="B34" s="25">
        <v>3449.31</v>
      </c>
      <c r="C34" s="28">
        <v>3391.16</v>
      </c>
      <c r="D34" s="26">
        <v>3449.31</v>
      </c>
      <c r="E34" s="29">
        <v>3377.09</v>
      </c>
    </row>
    <row r="35" spans="1:5" ht="13.5">
      <c r="A35" s="16">
        <v>42080</v>
      </c>
      <c r="B35" s="25">
        <v>3502.85</v>
      </c>
      <c r="C35" s="28">
        <v>3469.6</v>
      </c>
      <c r="D35" s="26">
        <v>3504.12</v>
      </c>
      <c r="E35" s="29">
        <v>3459.69</v>
      </c>
    </row>
    <row r="36" spans="1:5" ht="13.5">
      <c r="A36" s="16">
        <v>42081</v>
      </c>
      <c r="B36" s="25">
        <v>3577.3</v>
      </c>
      <c r="C36" s="28">
        <v>3510.5</v>
      </c>
      <c r="D36" s="26">
        <v>3577.66</v>
      </c>
      <c r="E36" s="29">
        <v>3503.85</v>
      </c>
    </row>
    <row r="37" spans="1:5" ht="13.5">
      <c r="A37" s="16">
        <v>42082</v>
      </c>
      <c r="B37" s="25">
        <v>3582.27</v>
      </c>
      <c r="C37" s="28">
        <v>3576.02</v>
      </c>
      <c r="D37" s="26">
        <v>3600.68</v>
      </c>
      <c r="E37" s="29">
        <v>3546.84</v>
      </c>
    </row>
    <row r="38" spans="1:5" ht="13.5">
      <c r="A38" s="16">
        <v>42083</v>
      </c>
      <c r="B38" s="25">
        <v>3617.32</v>
      </c>
      <c r="C38" s="28">
        <v>3587.08</v>
      </c>
      <c r="D38" s="26">
        <v>3632.34</v>
      </c>
      <c r="E38" s="29">
        <v>3569.38</v>
      </c>
    </row>
    <row r="39" spans="1:5" ht="13.5">
      <c r="A39" s="16">
        <v>42086</v>
      </c>
      <c r="B39" s="25">
        <v>3687.73</v>
      </c>
      <c r="C39" s="28">
        <v>3640.1</v>
      </c>
      <c r="D39" s="26">
        <v>3688.25</v>
      </c>
      <c r="E39" s="29">
        <v>3635.49</v>
      </c>
    </row>
    <row r="40" spans="1:5" ht="13.5">
      <c r="A40" s="16">
        <v>42087</v>
      </c>
      <c r="B40" s="25">
        <v>3691.41</v>
      </c>
      <c r="C40" s="28">
        <v>3692.57</v>
      </c>
      <c r="D40" s="26">
        <v>3715.87</v>
      </c>
      <c r="E40" s="29">
        <v>3600.7</v>
      </c>
    </row>
    <row r="41" spans="1:5" ht="13.5">
      <c r="A41" s="16">
        <v>42088</v>
      </c>
      <c r="B41" s="25">
        <v>3660.73</v>
      </c>
      <c r="C41" s="28">
        <v>3680.95</v>
      </c>
      <c r="D41" s="26">
        <v>3693.15</v>
      </c>
      <c r="E41" s="29">
        <v>3634.56</v>
      </c>
    </row>
    <row r="42" spans="1:5" ht="13.5">
      <c r="A42" s="16">
        <v>42089</v>
      </c>
      <c r="B42" s="25">
        <v>3682.1</v>
      </c>
      <c r="C42" s="28">
        <v>3641.94</v>
      </c>
      <c r="D42" s="26">
        <v>3707.32</v>
      </c>
      <c r="E42" s="29">
        <v>3615.01</v>
      </c>
    </row>
    <row r="43" spans="1:5" ht="13.5">
      <c r="A43" s="16">
        <v>42090</v>
      </c>
      <c r="B43" s="25">
        <v>3691.1</v>
      </c>
      <c r="C43" s="28">
        <v>3686.13</v>
      </c>
      <c r="D43" s="26">
        <v>3710.48</v>
      </c>
      <c r="E43" s="29">
        <v>3656.83</v>
      </c>
    </row>
    <row r="44" spans="1:5" ht="13.5">
      <c r="A44" s="16">
        <v>42093</v>
      </c>
      <c r="B44" s="25">
        <v>3786.57</v>
      </c>
      <c r="C44" s="28">
        <v>3710.61</v>
      </c>
      <c r="D44" s="26">
        <v>3795.94</v>
      </c>
      <c r="E44" s="29">
        <v>3710.61</v>
      </c>
    </row>
    <row r="45" spans="1:5" ht="14.25" thickBot="1">
      <c r="A45" s="17">
        <v>42094</v>
      </c>
      <c r="B45" s="31">
        <v>3747.9</v>
      </c>
      <c r="C45" s="32">
        <v>3822.99</v>
      </c>
      <c r="D45" s="40" t="s">
        <v>11</v>
      </c>
      <c r="E45" s="33">
        <v>3737.04</v>
      </c>
    </row>
    <row r="731" ht="13.5">
      <c r="H731" s="4"/>
    </row>
    <row r="732" ht="13.5">
      <c r="H732" s="4"/>
    </row>
    <row r="733" ht="13.5">
      <c r="H733" s="4"/>
    </row>
    <row r="734" ht="13.5">
      <c r="H734" s="4"/>
    </row>
    <row r="735" ht="13.5">
      <c r="H735" s="4"/>
    </row>
    <row r="736" ht="13.5">
      <c r="H736" s="4"/>
    </row>
    <row r="737" ht="13.5">
      <c r="H737" s="4"/>
    </row>
    <row r="738" ht="13.5">
      <c r="H738" s="4"/>
    </row>
    <row r="739" ht="13.5">
      <c r="H739" s="4"/>
    </row>
    <row r="740" ht="13.5">
      <c r="H740" s="4"/>
    </row>
    <row r="741" ht="13.5">
      <c r="H741" s="4"/>
    </row>
    <row r="742" ht="13.5">
      <c r="H742" s="4"/>
    </row>
    <row r="743" ht="13.5">
      <c r="H743" s="4"/>
    </row>
    <row r="744" ht="13.5">
      <c r="H744" s="4"/>
    </row>
    <row r="745" ht="13.5">
      <c r="H74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2012-12-14T05:24:49Z</dcterms:created>
  <dcterms:modified xsi:type="dcterms:W3CDTF">2015-07-02T04:19:03Z</dcterms:modified>
  <cp:category/>
  <cp:version/>
  <cp:contentType/>
  <cp:contentStatus/>
</cp:coreProperties>
</file>