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305" yWindow="65521" windowWidth="10200" windowHeight="8250" activeTab="0"/>
  </bookViews>
  <sheets>
    <sheet name="T7.3.1" sheetId="1" r:id="rId1"/>
  </sheets>
  <definedNames>
    <definedName name="_xlnm.Print_Area" localSheetId="0">'T7.3.1'!#REF!</definedName>
    <definedName name="_xlnm.Print_Titles" localSheetId="0">'T7.3.1'!$B:$B,'T7.3.1'!$2:$2</definedName>
  </definedNames>
  <calcPr calcMode="manual" fullCalcOnLoad="1" calcCompleted="0" calcOnSave="0"/>
</workbook>
</file>

<file path=xl/sharedStrings.xml><?xml version="1.0" encoding="utf-8"?>
<sst xmlns="http://schemas.openxmlformats.org/spreadsheetml/2006/main" count="8" uniqueCount="5">
  <si>
    <t>End of period</t>
  </si>
  <si>
    <t>Latest 30days</t>
  </si>
  <si>
    <t>From 1992/1 to Present</t>
  </si>
  <si>
    <t>Discount Window Base Rate(End of period)</t>
  </si>
  <si>
    <t>・・・</t>
  </si>
</sst>
</file>

<file path=xl/styles.xml><?xml version="1.0" encoding="utf-8"?>
<styleSheet xmlns="http://schemas.openxmlformats.org/spreadsheetml/2006/main">
  <numFmts count="5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;\-&quot;$&quot;#,##0"/>
    <numFmt numFmtId="177" formatCode="&quot;$&quot;#,##0;[Red]\-&quot;$&quot;#,##0"/>
    <numFmt numFmtId="178" formatCode="&quot;$&quot;#,##0.00;\-&quot;$&quot;#,##0.00"/>
    <numFmt numFmtId="179" formatCode="&quot;$&quot;#,##0.00;[Red]\-&quot;$&quot;#,##0.00"/>
    <numFmt numFmtId="180" formatCode="_-&quot;$&quot;* #,##0_-;\-&quot;$&quot;* #,##0_-;_-&quot;$&quot;* &quot;-&quot;_-;_-@_-"/>
    <numFmt numFmtId="181" formatCode="_-* #,##0_-;\-* #,##0_-;_-* &quot;-&quot;_-;_-@_-"/>
    <numFmt numFmtId="182" formatCode="_-&quot;$&quot;* #,##0.00_-;\-&quot;$&quot;* #,##0.00_-;_-&quot;$&quot;* &quot;-&quot;??_-;_-@_-"/>
    <numFmt numFmtId="183" formatCode="_-* #,##0.00_-;\-* #,##0.00_-;_-* &quot;-&quot;??_-;_-@_-"/>
    <numFmt numFmtId="184" formatCode="&quot;US$&quot;#,##0_);\(&quot;US$&quot;#,##0\)"/>
    <numFmt numFmtId="185" formatCode="&quot;US$&quot;#,##0_);[Red]\(&quot;US$&quot;#,##0\)"/>
    <numFmt numFmtId="186" formatCode="&quot;US$&quot;#,##0.00_);\(&quot;US$&quot;#,##0.00\)"/>
    <numFmt numFmtId="187" formatCode="&quot;US$&quot;#,##0.00_);[Red]\(&quot;US$&quot;#,##0.00\)"/>
    <numFmt numFmtId="188" formatCode="&quot;NT$&quot;#,##0;\-&quot;NT$&quot;#,##0"/>
    <numFmt numFmtId="189" formatCode="&quot;NT$&quot;#,##0;[Red]\-&quot;NT$&quot;#,##0"/>
    <numFmt numFmtId="190" formatCode="&quot;NT$&quot;#,##0.00;\-&quot;NT$&quot;#,##0.00"/>
    <numFmt numFmtId="191" formatCode="&quot;NT$&quot;#,##0.00;[Red]\-&quot;NT$&quot;#,##0.00"/>
    <numFmt numFmtId="192" formatCode="_-&quot;NT$&quot;* #,##0_-;\-&quot;NT$&quot;* #,##0_-;_-&quot;NT$&quot;* &quot;-&quot;_-;_-@_-"/>
    <numFmt numFmtId="193" formatCode="_-&quot;NT$&quot;* #,##0.00_-;\-&quot;NT$&quot;* #,##0.00_-;_-&quot;NT$&quot;* &quot;-&quot;??_-;_-@_-"/>
    <numFmt numFmtId="194" formatCode="0.00_)"/>
    <numFmt numFmtId="195" formatCode="0.00\)"/>
    <numFmt numFmtId="196" formatCode="0_);\(0\);"/>
    <numFmt numFmtId="197" formatCode="0_)"/>
    <numFmt numFmtId="198" formatCode="0.0_)"/>
    <numFmt numFmtId="199" formatCode="###0_);\(###0\);_(&quot;&quot;_)"/>
    <numFmt numFmtId="200" formatCode="#,##0;[Red]\-#,##0;_(&quot;&quot;_)"/>
    <numFmt numFmtId="201" formatCode="0.000"/>
    <numFmt numFmtId="202" formatCode="0.0000"/>
    <numFmt numFmtId="203" formatCode="0.0"/>
    <numFmt numFmtId="204" formatCode="0.000_ "/>
    <numFmt numFmtId="205" formatCode="0.00000%"/>
    <numFmt numFmtId="206" formatCode="0.000000_ "/>
    <numFmt numFmtId="207" formatCode="0.00000_ "/>
    <numFmt numFmtId="208" formatCode="0.0000_ "/>
    <numFmt numFmtId="209" formatCode="0.00_ "/>
    <numFmt numFmtId="210" formatCode="0.00000"/>
    <numFmt numFmtId="211" formatCode="0.000000"/>
    <numFmt numFmtId="212" formatCode="0.000_)"/>
    <numFmt numFmtId="213" formatCode="0.0000_)"/>
    <numFmt numFmtId="214" formatCode="0.00000_)"/>
  </numFmts>
  <fonts count="50">
    <font>
      <sz val="10"/>
      <name val="Arial"/>
      <family val="2"/>
    </font>
    <font>
      <sz val="10"/>
      <name val="Times New Roman"/>
      <family val="1"/>
    </font>
    <font>
      <u val="single"/>
      <sz val="8"/>
      <color indexed="12"/>
      <name val="Arial"/>
      <family val="2"/>
    </font>
    <font>
      <u val="single"/>
      <sz val="8"/>
      <color indexed="36"/>
      <name val="Arial"/>
      <family val="2"/>
    </font>
    <font>
      <sz val="9"/>
      <name val="細明體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9"/>
      <name val="ＭＳ Ｐゴシック"/>
      <family val="3"/>
    </font>
    <font>
      <sz val="9"/>
      <name val="Verdana"/>
      <family val="2"/>
    </font>
    <font>
      <sz val="10"/>
      <color indexed="8"/>
      <name val="ＭＳ Ｐゴシック"/>
      <family val="3"/>
    </font>
    <font>
      <sz val="9"/>
      <name val="Arial"/>
      <family val="2"/>
    </font>
    <font>
      <b/>
      <sz val="14"/>
      <color indexed="8"/>
      <name val="ＭＳ Ｐゴシック"/>
      <family val="3"/>
    </font>
    <font>
      <b/>
      <sz val="16"/>
      <color indexed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2"/>
      <color indexed="8"/>
      <name val="ＭＳ Ｐゴシック"/>
      <family val="3"/>
    </font>
    <font>
      <sz val="10"/>
      <name val="ＭＳ Ｐ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2"/>
      <color theme="1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</fills>
  <borders count="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180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47" fillId="31" borderId="4" applyNumberFormat="0" applyAlignment="0" applyProtection="0"/>
    <xf numFmtId="0" fontId="3" fillId="0" borderId="0" applyNumberFormat="0" applyFill="0" applyBorder="0" applyAlignment="0" applyProtection="0"/>
    <xf numFmtId="0" fontId="48" fillId="32" borderId="0" applyNumberFormat="0" applyBorder="0" applyAlignment="0" applyProtection="0"/>
  </cellStyleXfs>
  <cellXfs count="21">
    <xf numFmtId="0" fontId="0" fillId="0" borderId="0" xfId="0" applyAlignment="1">
      <alignment/>
    </xf>
    <xf numFmtId="0" fontId="1" fillId="0" borderId="0" xfId="0" applyFont="1" applyAlignment="1">
      <alignment/>
    </xf>
    <xf numFmtId="4" fontId="7" fillId="0" borderId="0" xfId="0" applyNumberFormat="1" applyFont="1" applyAlignment="1">
      <alignment vertical="center"/>
    </xf>
    <xf numFmtId="194" fontId="1" fillId="0" borderId="10" xfId="0" applyNumberFormat="1" applyFont="1" applyBorder="1" applyAlignment="1" applyProtection="1">
      <alignment/>
      <protection/>
    </xf>
    <xf numFmtId="194" fontId="1" fillId="0" borderId="10" xfId="0" applyNumberFormat="1" applyFont="1" applyBorder="1" applyAlignment="1" applyProtection="1">
      <alignment horizontal="right"/>
      <protection/>
    </xf>
    <xf numFmtId="194" fontId="1" fillId="0" borderId="11" xfId="0" applyNumberFormat="1" applyFont="1" applyBorder="1" applyAlignment="1" applyProtection="1">
      <alignment horizontal="right"/>
      <protection/>
    </xf>
    <xf numFmtId="0" fontId="49" fillId="0" borderId="0" xfId="0" applyFont="1" applyAlignment="1">
      <alignment vertical="center"/>
    </xf>
    <xf numFmtId="0" fontId="1" fillId="0" borderId="12" xfId="0" applyFont="1" applyBorder="1" applyAlignment="1">
      <alignment/>
    </xf>
    <xf numFmtId="0" fontId="0" fillId="0" borderId="0" xfId="0" applyBorder="1" applyAlignment="1">
      <alignment wrapText="1"/>
    </xf>
    <xf numFmtId="0" fontId="8" fillId="33" borderId="13" xfId="0" applyFont="1" applyFill="1" applyBorder="1" applyAlignment="1">
      <alignment horizontal="center" vertical="center" wrapText="1"/>
    </xf>
    <xf numFmtId="17" fontId="6" fillId="0" borderId="14" xfId="0" applyNumberFormat="1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17" fontId="6" fillId="0" borderId="15" xfId="0" applyNumberFormat="1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17" fontId="6" fillId="0" borderId="16" xfId="0" applyNumberFormat="1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10" fillId="33" borderId="17" xfId="0" applyFont="1" applyFill="1" applyBorder="1" applyAlignment="1">
      <alignment horizontal="center" vertical="center" wrapText="1"/>
    </xf>
    <xf numFmtId="0" fontId="0" fillId="33" borderId="13" xfId="0" applyFont="1" applyFill="1" applyBorder="1" applyAlignment="1">
      <alignment horizontal="center" vertical="center" wrapText="1"/>
    </xf>
    <xf numFmtId="17" fontId="1" fillId="0" borderId="18" xfId="0" applyNumberFormat="1" applyFont="1" applyBorder="1" applyAlignment="1">
      <alignment horizontal="center" vertical="center"/>
    </xf>
    <xf numFmtId="17" fontId="1" fillId="0" borderId="19" xfId="0" applyNumberFormat="1" applyFont="1" applyBorder="1" applyAlignment="1">
      <alignment horizontal="center" vertical="center"/>
    </xf>
    <xf numFmtId="17" fontId="31" fillId="0" borderId="18" xfId="0" applyNumberFormat="1" applyFont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175"/>
          <c:y val="-0.0102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400" b="1" i="0" u="none" baseline="0">
              <a:solidFill>
                <a:srgbClr val="000000"/>
              </a:solidFill>
            </a:defRPr>
          </a:pPr>
        </a:p>
      </c:txPr>
    </c:title>
    <c:plotArea>
      <c:layout>
        <c:manualLayout>
          <c:xMode val="edge"/>
          <c:yMode val="edge"/>
          <c:x val="0.0045"/>
          <c:y val="0.117"/>
          <c:w val="0.9865"/>
          <c:h val="0.901"/>
        </c:manualLayout>
      </c:layout>
      <c:lineChart>
        <c:grouping val="standard"/>
        <c:varyColors val="0"/>
        <c:ser>
          <c:idx val="0"/>
          <c:order val="0"/>
          <c:tx>
            <c:strRef>
              <c:f>'T7.3.1'!$E$2</c:f>
              <c:strCache>
                <c:ptCount val="1"/>
                <c:pt idx="0">
                  <c:v>Discount Window Base Rate(End of period)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'T7.3.1'!$D$3:$D$38</c:f>
              <c:strCache/>
            </c:strRef>
          </c:cat>
          <c:val>
            <c:numRef>
              <c:f>'T7.3.1'!$E$3:$E$38</c:f>
              <c:numCache/>
            </c:numRef>
          </c:val>
          <c:smooth val="0"/>
        </c:ser>
        <c:marker val="1"/>
        <c:axId val="16185208"/>
        <c:axId val="11449145"/>
      </c:lineChart>
      <c:dateAx>
        <c:axId val="16185208"/>
        <c:scaling>
          <c:orientation val="minMax"/>
        </c:scaling>
        <c:axPos val="b"/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1449145"/>
        <c:crosses val="autoZero"/>
        <c:auto val="0"/>
        <c:baseTimeUnit val="months"/>
        <c:majorUnit val="2"/>
        <c:majorTimeUnit val="months"/>
        <c:minorUnit val="1"/>
        <c:minorTimeUnit val="months"/>
        <c:noMultiLvlLbl val="0"/>
      </c:dateAx>
      <c:valAx>
        <c:axId val="11449145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6185208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15"/>
          <c:y val="-0.013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600" b="1" i="0" u="none" baseline="0">
              <a:solidFill>
                <a:srgbClr val="000000"/>
              </a:solidFill>
            </a:defRPr>
          </a:pPr>
        </a:p>
      </c:txPr>
    </c:title>
    <c:plotArea>
      <c:layout>
        <c:manualLayout>
          <c:xMode val="edge"/>
          <c:yMode val="edge"/>
          <c:x val="0.00225"/>
          <c:y val="0.096"/>
          <c:w val="0.9745"/>
          <c:h val="0.9075"/>
        </c:manualLayout>
      </c:layout>
      <c:lineChart>
        <c:grouping val="standard"/>
        <c:varyColors val="0"/>
        <c:ser>
          <c:idx val="0"/>
          <c:order val="0"/>
          <c:tx>
            <c:strRef>
              <c:f>'T7.3.1'!$B$2</c:f>
              <c:strCache>
                <c:ptCount val="1"/>
                <c:pt idx="0">
                  <c:v>Discount Window Base Rate(End of period)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'T7.3.1'!$A$3:$A$51</c:f>
              <c:strCache/>
            </c:strRef>
          </c:cat>
          <c:val>
            <c:numRef>
              <c:f>'T7.3.1'!$B$3:$B$51</c:f>
              <c:numCache/>
            </c:numRef>
          </c:val>
          <c:smooth val="0"/>
        </c:ser>
        <c:marker val="1"/>
        <c:axId val="35933442"/>
        <c:axId val="54965523"/>
      </c:lineChart>
      <c:catAx>
        <c:axId val="35933442"/>
        <c:scaling>
          <c:orientation val="minMax"/>
        </c:scaling>
        <c:axPos val="b"/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54965523"/>
        <c:crosses val="autoZero"/>
        <c:auto val="1"/>
        <c:lblOffset val="100"/>
        <c:tickLblSkip val="2"/>
        <c:noMultiLvlLbl val="0"/>
      </c:catAx>
      <c:valAx>
        <c:axId val="54965523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5933442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485775</xdr:colOff>
      <xdr:row>1</xdr:row>
      <xdr:rowOff>76200</xdr:rowOff>
    </xdr:from>
    <xdr:to>
      <xdr:col>7</xdr:col>
      <xdr:colOff>2181225</xdr:colOff>
      <xdr:row>17</xdr:row>
      <xdr:rowOff>133350</xdr:rowOff>
    </xdr:to>
    <xdr:graphicFrame>
      <xdr:nvGraphicFramePr>
        <xdr:cNvPr id="1" name="グラフ 1"/>
        <xdr:cNvGraphicFramePr/>
      </xdr:nvGraphicFramePr>
      <xdr:xfrm>
        <a:off x="6086475" y="409575"/>
        <a:ext cx="5524500" cy="2886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85725</xdr:colOff>
      <xdr:row>21</xdr:row>
      <xdr:rowOff>152400</xdr:rowOff>
    </xdr:from>
    <xdr:to>
      <xdr:col>8</xdr:col>
      <xdr:colOff>66675</xdr:colOff>
      <xdr:row>44</xdr:row>
      <xdr:rowOff>0</xdr:rowOff>
    </xdr:to>
    <xdr:graphicFrame>
      <xdr:nvGraphicFramePr>
        <xdr:cNvPr id="2" name="グラフ 3"/>
        <xdr:cNvGraphicFramePr/>
      </xdr:nvGraphicFramePr>
      <xdr:xfrm>
        <a:off x="6191250" y="3981450"/>
        <a:ext cx="6629400" cy="37242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1"/>
  <sheetViews>
    <sheetView tabSelected="1" zoomScale="80" zoomScaleNormal="80" zoomScalePageLayoutView="0" workbookViewId="0" topLeftCell="A1">
      <selection activeCell="A2" sqref="A2"/>
    </sheetView>
  </sheetViews>
  <sheetFormatPr defaultColWidth="49.8515625" defaultRowHeight="12.75"/>
  <cols>
    <col min="1" max="1" width="17.00390625" style="1" customWidth="1"/>
    <col min="2" max="2" width="24.57421875" style="1" customWidth="1"/>
    <col min="3" max="3" width="4.28125" style="1" customWidth="1"/>
    <col min="4" max="4" width="16.7109375" style="1" bestFit="1" customWidth="1"/>
    <col min="5" max="5" width="21.421875" style="1" customWidth="1"/>
    <col min="6" max="6" width="7.57421875" style="1" customWidth="1"/>
    <col min="7" max="16384" width="49.8515625" style="1" customWidth="1"/>
  </cols>
  <sheetData>
    <row r="1" spans="1:7" ht="26.25" customHeight="1" thickBot="1">
      <c r="A1" s="7"/>
      <c r="B1" s="8"/>
      <c r="D1" s="6" t="s">
        <v>1</v>
      </c>
      <c r="E1" s="2"/>
      <c r="G1" s="6" t="s">
        <v>1</v>
      </c>
    </row>
    <row r="2" spans="1:5" ht="31.5" customHeight="1" thickBot="1">
      <c r="A2" s="9" t="s">
        <v>0</v>
      </c>
      <c r="B2" s="17" t="s">
        <v>3</v>
      </c>
      <c r="D2" s="9" t="s">
        <v>0</v>
      </c>
      <c r="E2" s="16" t="s">
        <v>3</v>
      </c>
    </row>
    <row r="3" spans="1:5" ht="12.75">
      <c r="A3" s="18">
        <v>33756</v>
      </c>
      <c r="B3" s="3">
        <v>4.5</v>
      </c>
      <c r="D3" s="10">
        <f>LARGE($A$3:$A$48836,36)</f>
        <v>40603</v>
      </c>
      <c r="E3" s="11">
        <f>VLOOKUP(D3,$A$3:$B$48836,2,FALSE)</f>
        <v>0.5</v>
      </c>
    </row>
    <row r="4" spans="1:5" ht="12.75">
      <c r="A4" s="18">
        <v>33786</v>
      </c>
      <c r="B4" s="3">
        <v>4</v>
      </c>
      <c r="D4" s="10">
        <f>LARGE($A$3:$A$48836,35)</f>
        <v>40634</v>
      </c>
      <c r="E4" s="11">
        <f>VLOOKUP(D4,$A$3:$B$48836,2,FALSE)</f>
        <v>0.5</v>
      </c>
    </row>
    <row r="5" spans="1:5" ht="12.75">
      <c r="A5" s="18">
        <v>33817</v>
      </c>
      <c r="B5" s="3">
        <v>4</v>
      </c>
      <c r="D5" s="10">
        <f>LARGE($A$3:$A$48836,34)</f>
        <v>40664</v>
      </c>
      <c r="E5" s="11">
        <f>VLOOKUP(D5,$A$3:$B$48836,2,FALSE)</f>
        <v>0.5</v>
      </c>
    </row>
    <row r="6" spans="1:5" ht="12.75">
      <c r="A6" s="18">
        <v>33848</v>
      </c>
      <c r="B6" s="3">
        <v>4</v>
      </c>
      <c r="D6" s="10">
        <f>LARGE($A$3:$A$48836,33)</f>
        <v>40695</v>
      </c>
      <c r="E6" s="11">
        <f>VLOOKUP(D6,$A$3:$B$48836,2,FALSE)</f>
        <v>0.5</v>
      </c>
    </row>
    <row r="7" spans="1:5" ht="12.75">
      <c r="A7" s="18">
        <v>33878</v>
      </c>
      <c r="B7" s="3">
        <v>4</v>
      </c>
      <c r="D7" s="10">
        <f>LARGE($A$3:$A$48836,32)</f>
        <v>40725</v>
      </c>
      <c r="E7" s="11">
        <f>VLOOKUP(D7,$A$3:$B$48836,2,FALSE)</f>
        <v>0.5</v>
      </c>
    </row>
    <row r="8" spans="1:5" ht="12.75">
      <c r="A8" s="18">
        <v>33909</v>
      </c>
      <c r="B8" s="3">
        <v>4</v>
      </c>
      <c r="D8" s="10">
        <f>LARGE($A$3:$A$48836,31)</f>
        <v>40756</v>
      </c>
      <c r="E8" s="11">
        <f>VLOOKUP(D8,$A$3:$B$48836,2,FALSE)</f>
        <v>0.5</v>
      </c>
    </row>
    <row r="9" spans="1:5" ht="12.75">
      <c r="A9" s="18">
        <v>33939</v>
      </c>
      <c r="B9" s="3">
        <v>4</v>
      </c>
      <c r="D9" s="10">
        <f>LARGE($A$3:$A$48836,30)</f>
        <v>40787</v>
      </c>
      <c r="E9" s="11">
        <f>VLOOKUP(D9,$A$3:$B$48836,2,FALSE)</f>
        <v>0.5</v>
      </c>
    </row>
    <row r="10" spans="1:5" ht="12.75">
      <c r="A10" s="18">
        <v>33970</v>
      </c>
      <c r="B10" s="3">
        <v>4</v>
      </c>
      <c r="D10" s="12">
        <f>LARGE($A$3:$A$48836,29)</f>
        <v>40817</v>
      </c>
      <c r="E10" s="13">
        <f>VLOOKUP(D10,$A$3:$B$48836,2,FALSE)</f>
        <v>0.5</v>
      </c>
    </row>
    <row r="11" spans="1:5" ht="12.75">
      <c r="A11" s="18">
        <v>34001</v>
      </c>
      <c r="B11" s="3">
        <v>4</v>
      </c>
      <c r="D11" s="12">
        <f>LARGE($A$3:$A$48836,28)</f>
        <v>40848</v>
      </c>
      <c r="E11" s="13">
        <f>VLOOKUP(D11,$A$3:$B$48836,2,FALSE)</f>
        <v>0.5</v>
      </c>
    </row>
    <row r="12" spans="1:5" ht="12.75">
      <c r="A12" s="18">
        <v>34029</v>
      </c>
      <c r="B12" s="3">
        <v>4</v>
      </c>
      <c r="D12" s="12">
        <f>LARGE($A$3:$A$48836,27)</f>
        <v>40878</v>
      </c>
      <c r="E12" s="13">
        <f>VLOOKUP(D12,$A$3:$B$48836,2,FALSE)</f>
        <v>0.5</v>
      </c>
    </row>
    <row r="13" spans="1:5" ht="12.75">
      <c r="A13" s="18"/>
      <c r="B13" s="4"/>
      <c r="D13" s="12">
        <f>LARGE($A$3:$A$48836,26)</f>
        <v>40909</v>
      </c>
      <c r="E13" s="13">
        <f>VLOOKUP(D13,$A$3:$B$48836,2,FALSE)</f>
        <v>0.5</v>
      </c>
    </row>
    <row r="14" spans="1:5" ht="12.75">
      <c r="A14" s="20" t="s">
        <v>4</v>
      </c>
      <c r="B14" s="4"/>
      <c r="D14" s="12">
        <f>LARGE($A$3:$A$48836,25)</f>
        <v>40940</v>
      </c>
      <c r="E14" s="13">
        <f>VLOOKUP(D14,$A$3:$B$48836,2,FALSE)</f>
        <v>0.5</v>
      </c>
    </row>
    <row r="15" spans="1:5" ht="12.75">
      <c r="A15" s="18"/>
      <c r="B15" s="4"/>
      <c r="D15" s="12">
        <f>LARGE($A$3:$A$48836,24)</f>
        <v>40969</v>
      </c>
      <c r="E15" s="13">
        <f>VLOOKUP(D15,$A$3:$B$48836,2,FALSE)</f>
        <v>0.5</v>
      </c>
    </row>
    <row r="16" spans="1:5" ht="12.75">
      <c r="A16" s="18">
        <v>40603</v>
      </c>
      <c r="B16" s="4">
        <v>0.5</v>
      </c>
      <c r="D16" s="12">
        <f>LARGE($A$3:$A$48836,23)</f>
        <v>41000</v>
      </c>
      <c r="E16" s="13">
        <f>VLOOKUP(D16,$A$3:$B$48836,2,FALSE)</f>
        <v>0.5</v>
      </c>
    </row>
    <row r="17" spans="1:5" ht="12.75">
      <c r="A17" s="18">
        <v>40634</v>
      </c>
      <c r="B17" s="4">
        <v>0.5</v>
      </c>
      <c r="D17" s="12">
        <f>LARGE($A$3:$A$48836,22)</f>
        <v>41030</v>
      </c>
      <c r="E17" s="13">
        <f>VLOOKUP(D17,$A$3:$B$48836,2,FALSE)</f>
        <v>0.5</v>
      </c>
    </row>
    <row r="18" spans="1:5" ht="12.75">
      <c r="A18" s="18">
        <v>40664</v>
      </c>
      <c r="B18" s="4">
        <v>0.5</v>
      </c>
      <c r="D18" s="12">
        <f>LARGE($A$3:$A$48836,21)</f>
        <v>41061</v>
      </c>
      <c r="E18" s="13">
        <f>VLOOKUP(D18,$A$3:$B$48836,2,FALSE)</f>
        <v>0.5</v>
      </c>
    </row>
    <row r="19" spans="1:5" ht="12.75">
      <c r="A19" s="18">
        <v>40695</v>
      </c>
      <c r="B19" s="4">
        <v>0.5</v>
      </c>
      <c r="D19" s="12">
        <f>LARGE($A$3:$A$48836,20)</f>
        <v>41091</v>
      </c>
      <c r="E19" s="13">
        <f>VLOOKUP(D19,$A$3:$B$48836,2,FALSE)</f>
        <v>0.5</v>
      </c>
    </row>
    <row r="20" spans="1:5" ht="12.75">
      <c r="A20" s="18">
        <v>40725</v>
      </c>
      <c r="B20" s="4">
        <v>0.5</v>
      </c>
      <c r="D20" s="12">
        <f>LARGE($A$3:$A$48836,19)</f>
        <v>41122</v>
      </c>
      <c r="E20" s="13">
        <f>VLOOKUP(D20,$A$3:$B$48836,2,FALSE)</f>
        <v>0.5</v>
      </c>
    </row>
    <row r="21" spans="1:7" ht="14.25">
      <c r="A21" s="18">
        <v>40756</v>
      </c>
      <c r="B21" s="4">
        <v>0.5</v>
      </c>
      <c r="D21" s="12">
        <f>LARGE($A$3:$A$48836,18)</f>
        <v>41153</v>
      </c>
      <c r="E21" s="13">
        <f>VLOOKUP(D21,$A$3:$B$48836,2,FALSE)</f>
        <v>0.5</v>
      </c>
      <c r="G21" s="6" t="s">
        <v>2</v>
      </c>
    </row>
    <row r="22" spans="1:5" ht="12.75">
      <c r="A22" s="18">
        <v>40787</v>
      </c>
      <c r="B22" s="4">
        <v>0.5</v>
      </c>
      <c r="D22" s="12">
        <f>LARGE($A$3:$A$48836,17)</f>
        <v>41183</v>
      </c>
      <c r="E22" s="13">
        <f>VLOOKUP(D22,$A$3:$B$48836,2,FALSE)</f>
        <v>0.5</v>
      </c>
    </row>
    <row r="23" spans="1:5" ht="12.75">
      <c r="A23" s="18">
        <v>40817</v>
      </c>
      <c r="B23" s="4">
        <v>0.5</v>
      </c>
      <c r="D23" s="12">
        <f>LARGE($A$3:$A$48836,16)</f>
        <v>41214</v>
      </c>
      <c r="E23" s="13">
        <f>VLOOKUP(D23,$A$3:$B$48836,2,FALSE)</f>
        <v>0.5</v>
      </c>
    </row>
    <row r="24" spans="1:5" ht="12.75">
      <c r="A24" s="18">
        <v>40848</v>
      </c>
      <c r="B24" s="4">
        <v>0.5</v>
      </c>
      <c r="D24" s="12">
        <f>LARGE($A$3:$A$48836,15)</f>
        <v>41244</v>
      </c>
      <c r="E24" s="13">
        <f>VLOOKUP(D24,$A$3:$B$48836,2,FALSE)</f>
        <v>0.5</v>
      </c>
    </row>
    <row r="25" spans="1:5" ht="12.75">
      <c r="A25" s="18">
        <v>40878</v>
      </c>
      <c r="B25" s="4">
        <v>0.5</v>
      </c>
      <c r="D25" s="12">
        <f>LARGE($A$3:$A$48836,14)</f>
        <v>41275</v>
      </c>
      <c r="E25" s="13">
        <f>VLOOKUP(D25,$A$3:$B$48836,2,FALSE)</f>
        <v>0.5</v>
      </c>
    </row>
    <row r="26" spans="1:5" ht="12.75">
      <c r="A26" s="18">
        <v>40909</v>
      </c>
      <c r="B26" s="4">
        <v>0.5</v>
      </c>
      <c r="D26" s="12">
        <f>LARGE($A$3:$A$48836,13)</f>
        <v>41306</v>
      </c>
      <c r="E26" s="13">
        <f>VLOOKUP(D26,$A$3:$B$48836,2,FALSE)</f>
        <v>0.5</v>
      </c>
    </row>
    <row r="27" spans="1:5" ht="12.75">
      <c r="A27" s="18">
        <v>40940</v>
      </c>
      <c r="B27" s="4">
        <v>0.5</v>
      </c>
      <c r="D27" s="12">
        <f>LARGE($A$3:$A$48836,12)</f>
        <v>41334</v>
      </c>
      <c r="E27" s="13">
        <f>VLOOKUP(D27,$A$3:$B$48836,2,FALSE)</f>
        <v>0.5</v>
      </c>
    </row>
    <row r="28" spans="1:5" ht="12.75">
      <c r="A28" s="18">
        <v>40969</v>
      </c>
      <c r="B28" s="4">
        <v>0.5</v>
      </c>
      <c r="D28" s="12">
        <f>LARGE($A$3:$A$48836,11)</f>
        <v>41365</v>
      </c>
      <c r="E28" s="13">
        <f>VLOOKUP(D28,$A$3:$B$48836,2,FALSE)</f>
        <v>0.5</v>
      </c>
    </row>
    <row r="29" spans="1:5" ht="12.75">
      <c r="A29" s="18">
        <v>41000</v>
      </c>
      <c r="B29" s="4">
        <v>0.5</v>
      </c>
      <c r="D29" s="12">
        <f>LARGE($A$3:$A$48836,10)</f>
        <v>41395</v>
      </c>
      <c r="E29" s="13">
        <f>VLOOKUP(D29,$A$3:$B$48836,2,FALSE)</f>
        <v>0.5</v>
      </c>
    </row>
    <row r="30" spans="1:5" ht="12.75">
      <c r="A30" s="18">
        <v>41030</v>
      </c>
      <c r="B30" s="4">
        <v>0.5</v>
      </c>
      <c r="D30" s="12">
        <f>LARGE($A$3:$A$48836,9)</f>
        <v>41426</v>
      </c>
      <c r="E30" s="13">
        <f>VLOOKUP(D30,$A$3:$B$48836,2,FALSE)</f>
        <v>0.5</v>
      </c>
    </row>
    <row r="31" spans="1:5" ht="12.75">
      <c r="A31" s="18">
        <v>41061</v>
      </c>
      <c r="B31" s="4">
        <v>0.5</v>
      </c>
      <c r="D31" s="12">
        <f>LARGE($A$3:$A$48836,8)</f>
        <v>41456</v>
      </c>
      <c r="E31" s="13">
        <f>VLOOKUP(D31,$A$3:$B$48836,2,FALSE)</f>
        <v>0.5</v>
      </c>
    </row>
    <row r="32" spans="1:5" ht="12.75">
      <c r="A32" s="18">
        <v>41091</v>
      </c>
      <c r="B32" s="4">
        <v>0.5</v>
      </c>
      <c r="D32" s="12">
        <f>LARGE($A$3:$A$48836,7)</f>
        <v>41487</v>
      </c>
      <c r="E32" s="13">
        <f>VLOOKUP(D32,$A$3:$B$48836,2,FALSE)</f>
        <v>0.5</v>
      </c>
    </row>
    <row r="33" spans="1:5" ht="12.75">
      <c r="A33" s="18">
        <v>41122</v>
      </c>
      <c r="B33" s="4">
        <v>0.5</v>
      </c>
      <c r="D33" s="12">
        <f>LARGE($A$3:$A$48836,6)</f>
        <v>41518</v>
      </c>
      <c r="E33" s="13">
        <f>VLOOKUP(D33,$A$3:$B$48836,2,FALSE)</f>
        <v>0.5</v>
      </c>
    </row>
    <row r="34" spans="1:5" ht="12.75">
      <c r="A34" s="18">
        <v>41153</v>
      </c>
      <c r="B34" s="4">
        <v>0.5</v>
      </c>
      <c r="D34" s="12">
        <f>LARGE($A$3:$A$48836,5)</f>
        <v>41548</v>
      </c>
      <c r="E34" s="13">
        <f>VLOOKUP(D34,$A$3:$B$48836,2,FALSE)</f>
        <v>0.5</v>
      </c>
    </row>
    <row r="35" spans="1:5" ht="12.75">
      <c r="A35" s="18">
        <v>41183</v>
      </c>
      <c r="B35" s="4">
        <v>0.5</v>
      </c>
      <c r="D35" s="12">
        <f>LARGE($A$3:$A$48836,4)</f>
        <v>41579</v>
      </c>
      <c r="E35" s="13">
        <f>VLOOKUP(D35,$A$3:$B$48836,2,FALSE)</f>
        <v>0.5</v>
      </c>
    </row>
    <row r="36" spans="1:5" ht="12.75">
      <c r="A36" s="18">
        <v>41214</v>
      </c>
      <c r="B36" s="4">
        <v>0.5</v>
      </c>
      <c r="D36" s="12">
        <f>LARGE($A$3:$A$48836,3)</f>
        <v>41609</v>
      </c>
      <c r="E36" s="13">
        <f>VLOOKUP(D36,$A$3:$B$48836,2,FALSE)</f>
        <v>0.5</v>
      </c>
    </row>
    <row r="37" spans="1:5" ht="12.75">
      <c r="A37" s="18">
        <v>41244</v>
      </c>
      <c r="B37" s="4">
        <v>0.5</v>
      </c>
      <c r="D37" s="12">
        <f>LARGE($A$3:$A$48836,2)</f>
        <v>41640</v>
      </c>
      <c r="E37" s="13">
        <f>VLOOKUP(D37,$A$3:$B$48836,2,FALSE)</f>
        <v>0.5</v>
      </c>
    </row>
    <row r="38" spans="1:5" ht="13.5" thickBot="1">
      <c r="A38" s="18">
        <v>41275</v>
      </c>
      <c r="B38" s="4">
        <v>0.5</v>
      </c>
      <c r="D38" s="14">
        <f>LARGE($A$3:$A$48836,1)</f>
        <v>41671</v>
      </c>
      <c r="E38" s="15">
        <f>VLOOKUP(D38,$A$3:$B$48836,2,FALSE)</f>
        <v>0.5</v>
      </c>
    </row>
    <row r="39" spans="1:2" ht="12.75">
      <c r="A39" s="18">
        <v>41306</v>
      </c>
      <c r="B39" s="4">
        <v>0.5</v>
      </c>
    </row>
    <row r="40" spans="1:2" ht="15" customHeight="1">
      <c r="A40" s="18">
        <v>41334</v>
      </c>
      <c r="B40" s="4">
        <v>0.5</v>
      </c>
    </row>
    <row r="41" spans="1:2" ht="15" customHeight="1">
      <c r="A41" s="18">
        <v>41365</v>
      </c>
      <c r="B41" s="4">
        <v>0.5</v>
      </c>
    </row>
    <row r="42" spans="1:2" ht="15" customHeight="1">
      <c r="A42" s="18">
        <v>41395</v>
      </c>
      <c r="B42" s="4">
        <v>0.5</v>
      </c>
    </row>
    <row r="43" spans="1:2" ht="15" customHeight="1">
      <c r="A43" s="18">
        <v>41426</v>
      </c>
      <c r="B43" s="4">
        <v>0.5</v>
      </c>
    </row>
    <row r="44" spans="1:2" ht="15" customHeight="1">
      <c r="A44" s="18">
        <v>41456</v>
      </c>
      <c r="B44" s="4">
        <v>0.5</v>
      </c>
    </row>
    <row r="45" spans="1:2" ht="15" customHeight="1">
      <c r="A45" s="18">
        <v>41487</v>
      </c>
      <c r="B45" s="4">
        <v>0.5</v>
      </c>
    </row>
    <row r="46" spans="1:2" ht="15" customHeight="1">
      <c r="A46" s="18">
        <v>41518</v>
      </c>
      <c r="B46" s="4">
        <v>0.5</v>
      </c>
    </row>
    <row r="47" spans="1:2" ht="15" customHeight="1">
      <c r="A47" s="18">
        <v>41548</v>
      </c>
      <c r="B47" s="4">
        <v>0.5</v>
      </c>
    </row>
    <row r="48" spans="1:2" ht="15" customHeight="1">
      <c r="A48" s="18">
        <v>41579</v>
      </c>
      <c r="B48" s="4">
        <v>0.5</v>
      </c>
    </row>
    <row r="49" spans="1:2" ht="15" customHeight="1">
      <c r="A49" s="18">
        <v>41609</v>
      </c>
      <c r="B49" s="4">
        <v>0.5</v>
      </c>
    </row>
    <row r="50" spans="1:2" ht="15" customHeight="1">
      <c r="A50" s="18">
        <v>41640</v>
      </c>
      <c r="B50" s="4">
        <v>0.5</v>
      </c>
    </row>
    <row r="51" spans="1:2" ht="15" customHeight="1" thickBot="1">
      <c r="A51" s="19">
        <v>41671</v>
      </c>
      <c r="B51" s="5">
        <v>0.5</v>
      </c>
    </row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s="1" customFormat="1" ht="16.5" customHeight="1"/>
    <row r="83" s="1" customFormat="1" ht="16.5" customHeight="1"/>
    <row r="264" s="1" customFormat="1" ht="22.5"/>
    <row r="269" s="1" customFormat="1" ht="22.5"/>
  </sheetData>
  <sheetProtection/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80" r:id="rId2"/>
  <headerFooter alignWithMargins="0">
    <oddFooter>&amp;L&amp;"Times New Roman,Regular"© 2012 Hong Kong Monetary Authority &amp;"新細明體,Regular"香港金融管理局&amp;R&amp;"新細明體,Regular"金融數據月報&amp;"Times New Roman,Regular" Monthly Statistical Bulletin 12/2012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HKMA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HKMA</dc:creator>
  <cp:keywords/>
  <dc:description/>
  <cp:lastModifiedBy>er</cp:lastModifiedBy>
  <cp:lastPrinted>2012-11-02T03:44:14Z</cp:lastPrinted>
  <dcterms:created xsi:type="dcterms:W3CDTF">1999-11-09T09:12:03Z</dcterms:created>
  <dcterms:modified xsi:type="dcterms:W3CDTF">2015-07-02T04:23:09Z</dcterms:modified>
  <cp:category/>
  <cp:version/>
  <cp:contentType/>
  <cp:contentStatus/>
</cp:coreProperties>
</file>