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220" activeTab="0"/>
  </bookViews>
  <sheets>
    <sheet name="Contents" sheetId="1" r:id="rId1"/>
    <sheet name="1" sheetId="2" r:id="rId2"/>
    <sheet name="2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<sst xmlns="http://schemas.openxmlformats.org/spreadsheetml/2006/main" count="22" uniqueCount="15">
  <si>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Japanese yen</t>
  </si>
  <si>
    <t>US dollar</t>
  </si>
  <si>
    <t>Period</t>
  </si>
  <si>
    <t>Contents</t>
  </si>
  <si>
    <t>Sheet 1</t>
  </si>
  <si>
    <t>Daily</t>
  </si>
  <si>
    <t>Sheet 2</t>
  </si>
  <si>
    <t>_Monthly</t>
  </si>
  <si>
    <t>Reference rate of the ECB / EUR 1 = JPY</t>
  </si>
  <si>
    <t xml:space="preserve">Reference rate of the ECB / EUR 1 = USD </t>
  </si>
  <si>
    <t>Latest 30days</t>
  </si>
  <si>
    <t>Latest 36months</t>
  </si>
  <si>
    <t>From 1999/1 to Present</t>
  </si>
  <si>
    <t>Period</t>
  </si>
  <si>
    <t>・・・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</si>
</sst>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\-mmm\-yy;@"/>
    <numFmt numFmtId="181" formatCode="0.00_ "/>
    <numFmt numFmtId="182" formatCode="0.000_ "/>
    <numFmt numFmtId="183" formatCode="0.0000_ "/>
    <numFmt numFmtId="184" formatCode="yy\-mmm"/>
    <numFmt numFmtId="185" formatCode="[$-409]mmm\-yy;@"/>
    <numFmt numFmtId="186" formatCode="m/d/yyyy"/>
    <numFmt numFmtId="187" formatCode="yyyy/mm/dd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63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8"/>
      <color indexed="56"/>
      <name val="Verdana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9"/>
      <color theme="1"/>
      <name val="Calibri"/>
      <family val="3"/>
    </font>
    <font>
      <b/>
      <sz val="8"/>
      <color rgb="FF003366"/>
      <name val="Verdana"/>
      <family val="2"/>
    </font>
    <font>
      <sz val="11"/>
      <color rgb="FF0000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>
        <color rgb="FFFFFFFF"/>
      </bottom>
    </border>
    <border>
      <left>
        <color indexed="63"/>
      </left>
      <right style="medium"/>
      <top style="medium">
        <color rgb="FFFFFFFF"/>
      </top>
      <bottom style="medium">
        <color rgb="FFFFFFFF"/>
      </bottom>
    </border>
    <border>
      <left>
        <color indexed="63"/>
      </left>
      <right style="medium"/>
      <top style="medium">
        <color rgb="FFFFFFFF"/>
      </top>
      <bottom style="medium"/>
    </border>
    <border>
      <left style="medium"/>
      <right style="medium"/>
      <top>
        <color indexed="63"/>
      </top>
      <bottom style="medium">
        <color rgb="FFFFFFFF"/>
      </bottom>
    </border>
    <border>
      <left style="medium"/>
      <right style="medium"/>
      <top style="medium">
        <color rgb="FFFFFFFF"/>
      </top>
      <bottom style="medium">
        <color rgb="FFFFFFFF"/>
      </bottom>
    </border>
    <border>
      <left style="medium"/>
      <right style="medium"/>
      <top style="medium">
        <color rgb="FFFFFFFF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0" xfId="0" applyFill="1" applyBorder="1" applyAlignment="1">
      <alignment vertical="center"/>
    </xf>
    <xf numFmtId="0" fontId="3" fillId="10" borderId="1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vertical="center"/>
    </xf>
    <xf numFmtId="0" fontId="33" fillId="2" borderId="10" xfId="43" applyFill="1" applyBorder="1" applyAlignment="1" applyProtection="1">
      <alignment vertical="center"/>
      <protection/>
    </xf>
    <xf numFmtId="0" fontId="33" fillId="2" borderId="10" xfId="43" applyFill="1" applyBorder="1" applyAlignment="1" applyProtection="1">
      <alignment horizontal="left" vertical="center" wrapText="1"/>
      <protection/>
    </xf>
    <xf numFmtId="0" fontId="47" fillId="0" borderId="11" xfId="0" applyFont="1" applyBorder="1" applyAlignment="1">
      <alignment vertical="center"/>
    </xf>
    <xf numFmtId="14" fontId="0" fillId="0" borderId="12" xfId="0" applyNumberFormat="1" applyBorder="1" applyAlignment="1">
      <alignment vertical="center"/>
    </xf>
    <xf numFmtId="14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181" fontId="5" fillId="0" borderId="17" xfId="0" applyNumberFormat="1" applyFont="1" applyBorder="1" applyAlignment="1">
      <alignment/>
    </xf>
    <xf numFmtId="181" fontId="5" fillId="0" borderId="18" xfId="0" applyNumberFormat="1" applyFont="1" applyBorder="1" applyAlignment="1">
      <alignment/>
    </xf>
    <xf numFmtId="181" fontId="5" fillId="0" borderId="19" xfId="0" applyNumberFormat="1" applyFont="1" applyBorder="1" applyAlignment="1">
      <alignment/>
    </xf>
    <xf numFmtId="0" fontId="49" fillId="0" borderId="11" xfId="0" applyFont="1" applyBorder="1" applyAlignment="1">
      <alignment vertical="center" wrapText="1"/>
    </xf>
    <xf numFmtId="183" fontId="5" fillId="0" borderId="17" xfId="0" applyNumberFormat="1" applyFont="1" applyBorder="1" applyAlignment="1">
      <alignment/>
    </xf>
    <xf numFmtId="0" fontId="50" fillId="0" borderId="11" xfId="0" applyFont="1" applyFill="1" applyBorder="1" applyAlignment="1">
      <alignment horizontal="center" vertical="center" wrapText="1"/>
    </xf>
    <xf numFmtId="14" fontId="5" fillId="0" borderId="17" xfId="0" applyNumberFormat="1" applyFont="1" applyBorder="1" applyAlignment="1">
      <alignment/>
    </xf>
    <xf numFmtId="14" fontId="5" fillId="0" borderId="18" xfId="0" applyNumberFormat="1" applyFont="1" applyBorder="1" applyAlignment="1">
      <alignment/>
    </xf>
    <xf numFmtId="14" fontId="5" fillId="0" borderId="19" xfId="0" applyNumberFormat="1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185" fontId="5" fillId="0" borderId="17" xfId="0" applyNumberFormat="1" applyFont="1" applyBorder="1" applyAlignment="1">
      <alignment/>
    </xf>
    <xf numFmtId="185" fontId="5" fillId="0" borderId="18" xfId="0" applyNumberFormat="1" applyFont="1" applyBorder="1" applyAlignment="1">
      <alignment/>
    </xf>
    <xf numFmtId="185" fontId="5" fillId="0" borderId="19" xfId="0" applyNumberFormat="1" applyFont="1" applyBorder="1" applyAlignment="1">
      <alignment/>
    </xf>
    <xf numFmtId="183" fontId="5" fillId="0" borderId="13" xfId="0" applyNumberFormat="1" applyFont="1" applyBorder="1" applyAlignment="1">
      <alignment/>
    </xf>
    <xf numFmtId="0" fontId="51" fillId="0" borderId="20" xfId="0" applyFont="1" applyFill="1" applyBorder="1" applyAlignment="1">
      <alignment horizontal="right" vertical="top"/>
    </xf>
    <xf numFmtId="0" fontId="51" fillId="0" borderId="21" xfId="0" applyFont="1" applyFill="1" applyBorder="1" applyAlignment="1">
      <alignment horizontal="right" vertical="top"/>
    </xf>
    <xf numFmtId="0" fontId="51" fillId="0" borderId="22" xfId="0" applyFont="1" applyFill="1" applyBorder="1" applyAlignment="1">
      <alignment horizontal="right" vertical="top"/>
    </xf>
    <xf numFmtId="17" fontId="51" fillId="0" borderId="23" xfId="0" applyNumberFormat="1" applyFont="1" applyFill="1" applyBorder="1" applyAlignment="1">
      <alignment vertical="top"/>
    </xf>
    <xf numFmtId="17" fontId="51" fillId="0" borderId="24" xfId="0" applyNumberFormat="1" applyFont="1" applyFill="1" applyBorder="1" applyAlignment="1">
      <alignment vertical="top"/>
    </xf>
    <xf numFmtId="17" fontId="51" fillId="0" borderId="25" xfId="0" applyNumberFormat="1" applyFont="1" applyFill="1" applyBorder="1" applyAlignment="1">
      <alignment vertical="top"/>
    </xf>
    <xf numFmtId="0" fontId="52" fillId="0" borderId="11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17" fontId="51" fillId="0" borderId="24" xfId="0" applyNumberFormat="1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1715"/>
          <c:w val="0.99325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1!$F$2</c:f>
              <c:strCache>
                <c:ptCount val="1"/>
                <c:pt idx="0">
                  <c:v>Reference rate of the ECB / EUR 1 = JPY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1!$E$3:$E$32</c:f>
              <c:strCache/>
            </c:strRef>
          </c:cat>
          <c:val>
            <c:numRef>
              <c:f>1!$F$3:$F$32</c:f>
              <c:numCache/>
            </c:numRef>
          </c:val>
          <c:smooth val="0"/>
        </c:ser>
        <c:marker val="1"/>
        <c:axId val="60296240"/>
        <c:axId val="5795249"/>
      </c:lineChart>
      <c:lineChart>
        <c:grouping val="standard"/>
        <c:varyColors val="0"/>
        <c:ser>
          <c:idx val="1"/>
          <c:order val="1"/>
          <c:tx>
            <c:strRef>
              <c:f>1!$G$2</c:f>
              <c:strCache>
                <c:ptCount val="1"/>
                <c:pt idx="0">
                  <c:v>Reference rate of the ECB / EUR 1 = USD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1!$E$3:$E$32</c:f>
              <c:strCache/>
            </c:strRef>
          </c:cat>
          <c:val>
            <c:numRef>
              <c:f>1!$G$3:$G$32</c:f>
              <c:numCache/>
            </c:numRef>
          </c:val>
          <c:smooth val="0"/>
        </c:ser>
        <c:marker val="1"/>
        <c:axId val="52157242"/>
        <c:axId val="66761995"/>
      </c:lineChart>
      <c:dateAx>
        <c:axId val="602962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524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7952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96240"/>
        <c:crossesAt val="1"/>
        <c:crossBetween val="between"/>
        <c:dispUnits/>
      </c:valAx>
      <c:dateAx>
        <c:axId val="52157242"/>
        <c:scaling>
          <c:orientation val="minMax"/>
        </c:scaling>
        <c:axPos val="b"/>
        <c:delete val="1"/>
        <c:majorTickMark val="out"/>
        <c:minorTickMark val="none"/>
        <c:tickLblPos val="nextTo"/>
        <c:crossAx val="6676199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6761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572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"/>
          <c:y val="0.0095"/>
          <c:w val="0.49025"/>
          <c:h val="0.1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10925"/>
          <c:w val="0.988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2!$F$2</c:f>
              <c:strCache>
                <c:ptCount val="1"/>
                <c:pt idx="0">
                  <c:v>Japanese yen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2!$E$3:$E$38</c:f>
              <c:strCache/>
            </c:strRef>
          </c:cat>
          <c:val>
            <c:numRef>
              <c:f>2!$F$3:$F$38</c:f>
              <c:numCache/>
            </c:numRef>
          </c:val>
          <c:smooth val="0"/>
        </c:ser>
        <c:marker val="1"/>
        <c:axId val="63987044"/>
        <c:axId val="39012485"/>
      </c:lineChart>
      <c:lineChart>
        <c:grouping val="standard"/>
        <c:varyColors val="0"/>
        <c:ser>
          <c:idx val="1"/>
          <c:order val="1"/>
          <c:tx>
            <c:strRef>
              <c:f>2!$G$2</c:f>
              <c:strCache>
                <c:ptCount val="1"/>
                <c:pt idx="0">
                  <c:v>US dollar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2!$E$3:$E$38</c:f>
              <c:strCache/>
            </c:strRef>
          </c:cat>
          <c:val>
            <c:numRef>
              <c:f>2!$G$3:$G$38</c:f>
              <c:numCache/>
            </c:numRef>
          </c:val>
          <c:smooth val="0"/>
        </c:ser>
        <c:marker val="1"/>
        <c:axId val="15568046"/>
        <c:axId val="5894687"/>
      </c:lineChart>
      <c:dateAx>
        <c:axId val="6398704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1248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9012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87044"/>
        <c:crossesAt val="1"/>
        <c:crossBetween val="between"/>
        <c:dispUnits/>
      </c:valAx>
      <c:dateAx>
        <c:axId val="15568046"/>
        <c:scaling>
          <c:orientation val="minMax"/>
        </c:scaling>
        <c:axPos val="b"/>
        <c:delete val="1"/>
        <c:majorTickMark val="out"/>
        <c:minorTickMark val="none"/>
        <c:tickLblPos val="nextTo"/>
        <c:crossAx val="589468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894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680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125"/>
          <c:y val="0.01075"/>
          <c:w val="0.47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8425"/>
          <c:w val="0.99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2!$B$2</c:f>
              <c:strCache>
                <c:ptCount val="1"/>
                <c:pt idx="0">
                  <c:v>Japanese yen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2!$A$3:$A$51</c:f>
              <c:strCache/>
            </c:strRef>
          </c:cat>
          <c:val>
            <c:numRef>
              <c:f>2!$B$3:$B$51</c:f>
              <c:numCache/>
            </c:numRef>
          </c:val>
          <c:smooth val="0"/>
        </c:ser>
        <c:marker val="1"/>
        <c:axId val="53052184"/>
        <c:axId val="7707609"/>
      </c:lineChart>
      <c:lineChart>
        <c:grouping val="standard"/>
        <c:varyColors val="0"/>
        <c:ser>
          <c:idx val="1"/>
          <c:order val="1"/>
          <c:tx>
            <c:strRef>
              <c:f>2!$C$2</c:f>
              <c:strCache>
                <c:ptCount val="1"/>
                <c:pt idx="0">
                  <c:v>US dollar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2!$A$3:$A$51</c:f>
              <c:strCache/>
            </c:strRef>
          </c:cat>
          <c:val>
            <c:numRef>
              <c:f>2!$C$3:$C$51</c:f>
              <c:numCache/>
            </c:numRef>
          </c:val>
          <c:smooth val="0"/>
        </c:ser>
        <c:marker val="1"/>
        <c:axId val="2259618"/>
        <c:axId val="20336563"/>
      </c:lineChart>
      <c:catAx>
        <c:axId val="5305218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07609"/>
        <c:crosses val="autoZero"/>
        <c:auto val="1"/>
        <c:lblOffset val="100"/>
        <c:tickLblSkip val="2"/>
        <c:noMultiLvlLbl val="0"/>
      </c:catAx>
      <c:valAx>
        <c:axId val="7707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2184"/>
        <c:crossesAt val="1"/>
        <c:crossBetween val="between"/>
        <c:dispUnits/>
      </c:valAx>
      <c:catAx>
        <c:axId val="2259618"/>
        <c:scaling>
          <c:orientation val="minMax"/>
        </c:scaling>
        <c:axPos val="b"/>
        <c:delete val="1"/>
        <c:majorTickMark val="out"/>
        <c:minorTickMark val="none"/>
        <c:tickLblPos val="nextTo"/>
        <c:crossAx val="20336563"/>
        <c:crosses val="autoZero"/>
        <c:auto val="1"/>
        <c:lblOffset val="100"/>
        <c:tickLblSkip val="1"/>
        <c:noMultiLvlLbl val="0"/>
      </c:catAx>
      <c:valAx>
        <c:axId val="20336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96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3475"/>
          <c:y val="0.00825"/>
          <c:w val="0.329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</xdr:row>
      <xdr:rowOff>76200</xdr:rowOff>
    </xdr:from>
    <xdr:to>
      <xdr:col>15</xdr:col>
      <xdr:colOff>257175</xdr:colOff>
      <xdr:row>17</xdr:row>
      <xdr:rowOff>0</xdr:rowOff>
    </xdr:to>
    <xdr:graphicFrame>
      <xdr:nvGraphicFramePr>
        <xdr:cNvPr id="1" name="グラフ 1"/>
        <xdr:cNvGraphicFramePr/>
      </xdr:nvGraphicFramePr>
      <xdr:xfrm>
        <a:off x="5467350" y="266700"/>
        <a:ext cx="44481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2</xdr:row>
      <xdr:rowOff>47625</xdr:rowOff>
    </xdr:from>
    <xdr:to>
      <xdr:col>14</xdr:col>
      <xdr:colOff>466725</xdr:colOff>
      <xdr:row>17</xdr:row>
      <xdr:rowOff>76200</xdr:rowOff>
    </xdr:to>
    <xdr:graphicFrame>
      <xdr:nvGraphicFramePr>
        <xdr:cNvPr id="1" name="グラフ 2"/>
        <xdr:cNvGraphicFramePr/>
      </xdr:nvGraphicFramePr>
      <xdr:xfrm>
        <a:off x="4371975" y="590550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21</xdr:row>
      <xdr:rowOff>47625</xdr:rowOff>
    </xdr:from>
    <xdr:to>
      <xdr:col>17</xdr:col>
      <xdr:colOff>361950</xdr:colOff>
      <xdr:row>41</xdr:row>
      <xdr:rowOff>0</xdr:rowOff>
    </xdr:to>
    <xdr:graphicFrame>
      <xdr:nvGraphicFramePr>
        <xdr:cNvPr id="2" name="グラフ 3"/>
        <xdr:cNvGraphicFramePr/>
      </xdr:nvGraphicFramePr>
      <xdr:xfrm>
        <a:off x="4343400" y="4038600"/>
        <a:ext cx="57245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3" max="3" width="24.57421875" style="0" customWidth="1"/>
  </cols>
  <sheetData>
    <row r="2" spans="2:3" ht="14.25">
      <c r="B2" s="2"/>
      <c r="C2" s="3" t="s">
        <v>3</v>
      </c>
    </row>
    <row r="3" spans="2:3" ht="13.5">
      <c r="B3" s="4" t="s">
        <v>4</v>
      </c>
      <c r="C3" s="5" t="s">
        <v>5</v>
      </c>
    </row>
    <row r="4" spans="2:3" ht="13.5">
      <c r="B4" s="4" t="s">
        <v>6</v>
      </c>
      <c r="C4" s="6" t="s">
        <v>7</v>
      </c>
    </row>
  </sheetData>
  <sheetProtection/>
  <hyperlinks>
    <hyperlink ref="C3" location="'1'!A1" display="Daily"/>
    <hyperlink ref="C4" location="'2'!A1" display="_Monthly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15.421875" style="0" customWidth="1"/>
    <col min="2" max="3" width="13.28125" style="0" customWidth="1"/>
    <col min="4" max="4" width="4.7109375" style="0" customWidth="1"/>
    <col min="6" max="7" width="10.28125" style="0" customWidth="1"/>
    <col min="8" max="8" width="4.421875" style="0" customWidth="1"/>
  </cols>
  <sheetData>
    <row r="1" spans="5:9" ht="15" thickBot="1">
      <c r="E1" s="16" t="s">
        <v>10</v>
      </c>
      <c r="F1" s="17"/>
      <c r="I1" s="16" t="s">
        <v>10</v>
      </c>
    </row>
    <row r="2" spans="1:7" ht="45.75" thickBot="1">
      <c r="A2" s="7"/>
      <c r="B2" s="14" t="s">
        <v>8</v>
      </c>
      <c r="C2" s="15" t="s">
        <v>9</v>
      </c>
      <c r="E2" s="23"/>
      <c r="F2" s="21" t="s">
        <v>8</v>
      </c>
      <c r="G2" s="21" t="s">
        <v>9</v>
      </c>
    </row>
    <row r="3" spans="1:7" ht="13.5">
      <c r="A3" s="8">
        <v>36164</v>
      </c>
      <c r="B3" s="12">
        <v>133.73</v>
      </c>
      <c r="C3" s="10">
        <v>1.1789</v>
      </c>
      <c r="E3" s="24">
        <f>LARGE($A$3:$A$61385,30)</f>
        <v>42087</v>
      </c>
      <c r="F3" s="18">
        <f>VLOOKUP(E3,$A$3:$B$61385,2,FALSE)</f>
        <v>130.89</v>
      </c>
      <c r="G3" s="22">
        <f>VLOOKUP(E3,$A$3:$C$61385,3,FALSE)</f>
        <v>1.095</v>
      </c>
    </row>
    <row r="4" spans="1:7" ht="13.5">
      <c r="A4" s="8">
        <v>36165</v>
      </c>
      <c r="B4" s="12">
        <v>130.96</v>
      </c>
      <c r="C4" s="10">
        <v>1.179</v>
      </c>
      <c r="E4" s="25">
        <f>LARGE($A$3:$A$61385,29)</f>
        <v>42088</v>
      </c>
      <c r="F4" s="19">
        <f>VLOOKUP(E4,$A$3:$B$61385,2,FALSE)</f>
        <v>131.13</v>
      </c>
      <c r="G4" s="22">
        <f>VLOOKUP(E4,$A$3:$C$61385,3,FALSE)</f>
        <v>1.0985</v>
      </c>
    </row>
    <row r="5" spans="1:7" ht="13.5">
      <c r="A5" s="8">
        <v>36166</v>
      </c>
      <c r="B5" s="12">
        <v>131.42</v>
      </c>
      <c r="C5" s="10">
        <v>1.1743</v>
      </c>
      <c r="E5" s="25">
        <f>LARGE($A$3:$A$61385,28)</f>
        <v>42089</v>
      </c>
      <c r="F5" s="19">
        <f>VLOOKUP(E5,$A$3:$B$61385,2,FALSE)</f>
        <v>130.67</v>
      </c>
      <c r="G5" s="22">
        <f>VLOOKUP(E5,$A$3:$C$61385,3,FALSE)</f>
        <v>1.0973</v>
      </c>
    </row>
    <row r="6" spans="1:7" ht="13.5">
      <c r="A6" s="8">
        <v>36167</v>
      </c>
      <c r="B6" s="12">
        <v>129.43</v>
      </c>
      <c r="C6" s="10">
        <v>1.1632</v>
      </c>
      <c r="E6" s="25">
        <f>LARGE($A$3:$A$61385,27)</f>
        <v>42090</v>
      </c>
      <c r="F6" s="19">
        <f>VLOOKUP(E6,$A$3:$B$61385,2,FALSE)</f>
        <v>129.39</v>
      </c>
      <c r="G6" s="22">
        <f>VLOOKUP(E6,$A$3:$C$61385,3,FALSE)</f>
        <v>1.0856</v>
      </c>
    </row>
    <row r="7" spans="1:7" ht="13.5">
      <c r="A7" s="8">
        <v>36168</v>
      </c>
      <c r="B7" s="12">
        <v>130.09</v>
      </c>
      <c r="C7" s="10">
        <v>1.1659</v>
      </c>
      <c r="E7" s="25">
        <f>LARGE($A$3:$A$61385,26)</f>
        <v>42093</v>
      </c>
      <c r="F7" s="19">
        <f>VLOOKUP(E7,$A$3:$B$61385,2,FALSE)</f>
        <v>130.02</v>
      </c>
      <c r="G7" s="22">
        <f>VLOOKUP(E7,$A$3:$C$61385,3,FALSE)</f>
        <v>1.0845</v>
      </c>
    </row>
    <row r="8" spans="1:7" ht="13.5">
      <c r="A8" s="8">
        <v>36171</v>
      </c>
      <c r="B8" s="12">
        <v>126.33</v>
      </c>
      <c r="C8" s="10">
        <v>1.1569</v>
      </c>
      <c r="E8" s="25">
        <f>LARGE($A$3:$A$61385,25)</f>
        <v>42094</v>
      </c>
      <c r="F8" s="19">
        <f>VLOOKUP(E8,$A$3:$B$61385,2,FALSE)</f>
        <v>128.95</v>
      </c>
      <c r="G8" s="22">
        <f>VLOOKUP(E8,$A$3:$C$61385,3,FALSE)</f>
        <v>1.0759</v>
      </c>
    </row>
    <row r="9" spans="1:7" ht="13.5">
      <c r="A9" s="8">
        <v>36172</v>
      </c>
      <c r="B9" s="12">
        <v>129.63</v>
      </c>
      <c r="C9" s="10">
        <v>1.152</v>
      </c>
      <c r="E9" s="25">
        <f>LARGE($A$3:$A$61385,24)</f>
        <v>42095</v>
      </c>
      <c r="F9" s="19">
        <f>VLOOKUP(E9,$A$3:$B$61385,2,FALSE)</f>
        <v>129.29</v>
      </c>
      <c r="G9" s="22">
        <f>VLOOKUP(E9,$A$3:$C$61385,3,FALSE)</f>
        <v>1.0755</v>
      </c>
    </row>
    <row r="10" spans="1:7" ht="13.5">
      <c r="A10" s="8">
        <v>36173</v>
      </c>
      <c r="B10" s="12">
        <v>131.89</v>
      </c>
      <c r="C10" s="10">
        <v>1.1744</v>
      </c>
      <c r="E10" s="25">
        <f>LARGE($A$3:$A$61385,23)</f>
        <v>42096</v>
      </c>
      <c r="F10" s="19">
        <f>VLOOKUP(E10,$A$3:$B$61385,2,FALSE)</f>
        <v>129.59</v>
      </c>
      <c r="G10" s="22">
        <f>VLOOKUP(E10,$A$3:$C$61385,3,FALSE)</f>
        <v>1.083</v>
      </c>
    </row>
    <row r="11" spans="1:7" ht="13.5">
      <c r="A11" s="8">
        <v>36174</v>
      </c>
      <c r="B11" s="12">
        <v>132.74</v>
      </c>
      <c r="C11" s="10">
        <v>1.1653</v>
      </c>
      <c r="E11" s="25">
        <f>LARGE($A$3:$A$61385,22)</f>
        <v>42101</v>
      </c>
      <c r="F11" s="19">
        <f>VLOOKUP(E11,$A$3:$B$61385,2,FALSE)</f>
        <v>130.33</v>
      </c>
      <c r="G11" s="22">
        <f>VLOOKUP(E11,$A$3:$C$61385,3,FALSE)</f>
        <v>1.0847</v>
      </c>
    </row>
    <row r="12" spans="1:7" ht="13.5">
      <c r="A12" s="8">
        <v>36175</v>
      </c>
      <c r="B12" s="12">
        <v>131.74</v>
      </c>
      <c r="C12" s="10">
        <v>1.1626</v>
      </c>
      <c r="E12" s="25">
        <f>LARGE($A$3:$A$61385,21)</f>
        <v>42102</v>
      </c>
      <c r="F12" s="19">
        <f>VLOOKUP(E12,$A$3:$B$61385,2,FALSE)</f>
        <v>130.09</v>
      </c>
      <c r="G12" s="22">
        <f>VLOOKUP(E12,$A$3:$C$61385,3,FALSE)</f>
        <v>1.0862</v>
      </c>
    </row>
    <row r="13" spans="1:7" ht="13.5">
      <c r="A13" s="8"/>
      <c r="B13" s="12"/>
      <c r="C13" s="10"/>
      <c r="E13" s="25">
        <f>LARGE($A$3:$A$61385,20)</f>
        <v>42103</v>
      </c>
      <c r="F13" s="19">
        <f>VLOOKUP(E13,$A$3:$B$61385,2,FALSE)</f>
        <v>129.22</v>
      </c>
      <c r="G13" s="22">
        <f>VLOOKUP(E13,$A$3:$C$61385,3,FALSE)</f>
        <v>1.0774</v>
      </c>
    </row>
    <row r="14" spans="1:7" ht="13.5">
      <c r="A14" s="41" t="s">
        <v>14</v>
      </c>
      <c r="B14" s="12"/>
      <c r="C14" s="10"/>
      <c r="E14" s="25">
        <f>LARGE($A$3:$A$61385,19)</f>
        <v>42104</v>
      </c>
      <c r="F14" s="19">
        <f>VLOOKUP(E14,$A$3:$B$61385,2,FALSE)</f>
        <v>127.32</v>
      </c>
      <c r="G14" s="22">
        <f>VLOOKUP(E14,$A$3:$C$61385,3,FALSE)</f>
        <v>1.057</v>
      </c>
    </row>
    <row r="15" spans="1:7" ht="13.5">
      <c r="A15" s="8"/>
      <c r="B15" s="12"/>
      <c r="C15" s="10"/>
      <c r="E15" s="25">
        <f>LARGE($A$3:$A$61385,18)</f>
        <v>42107</v>
      </c>
      <c r="F15" s="19">
        <f>VLOOKUP(E15,$A$3:$B$61385,2,FALSE)</f>
        <v>127.2</v>
      </c>
      <c r="G15" s="22">
        <f>VLOOKUP(E15,$A$3:$C$61385,3,FALSE)</f>
        <v>1.0552</v>
      </c>
    </row>
    <row r="16" spans="1:7" ht="13.5">
      <c r="A16" s="8">
        <v>42087</v>
      </c>
      <c r="B16" s="12">
        <v>130.89</v>
      </c>
      <c r="C16" s="10">
        <v>1.095</v>
      </c>
      <c r="E16" s="25">
        <f>LARGE($A$3:$A$61385,17)</f>
        <v>42108</v>
      </c>
      <c r="F16" s="19">
        <f>VLOOKUP(E16,$A$3:$B$61385,2,FALSE)</f>
        <v>126.67</v>
      </c>
      <c r="G16" s="22">
        <f>VLOOKUP(E16,$A$3:$C$61385,3,FALSE)</f>
        <v>1.0564</v>
      </c>
    </row>
    <row r="17" spans="1:7" ht="13.5">
      <c r="A17" s="8">
        <v>42088</v>
      </c>
      <c r="B17" s="12">
        <v>131.13</v>
      </c>
      <c r="C17" s="10">
        <v>1.0985</v>
      </c>
      <c r="E17" s="25">
        <f>LARGE($A$3:$A$61385,16)</f>
        <v>42109</v>
      </c>
      <c r="F17" s="19">
        <f>VLOOKUP(E17,$A$3:$B$61385,2,FALSE)</f>
        <v>126.52</v>
      </c>
      <c r="G17" s="22">
        <f>VLOOKUP(E17,$A$3:$C$61385,3,FALSE)</f>
        <v>1.0579</v>
      </c>
    </row>
    <row r="18" spans="1:7" ht="13.5">
      <c r="A18" s="8">
        <v>42089</v>
      </c>
      <c r="B18" s="12">
        <v>130.67</v>
      </c>
      <c r="C18" s="10">
        <v>1.0973</v>
      </c>
      <c r="E18" s="25">
        <f>LARGE($A$3:$A$61385,15)</f>
        <v>42110</v>
      </c>
      <c r="F18" s="19">
        <f>VLOOKUP(E18,$A$3:$B$61385,2,FALSE)</f>
        <v>127.64</v>
      </c>
      <c r="G18" s="22">
        <f>VLOOKUP(E18,$A$3:$C$61385,3,FALSE)</f>
        <v>1.0711</v>
      </c>
    </row>
    <row r="19" spans="1:7" ht="13.5">
      <c r="A19" s="8">
        <v>42090</v>
      </c>
      <c r="B19" s="12">
        <v>129.39</v>
      </c>
      <c r="C19" s="10">
        <v>1.0856</v>
      </c>
      <c r="E19" s="25">
        <f>LARGE($A$3:$A$61385,14)</f>
        <v>42111</v>
      </c>
      <c r="F19" s="19">
        <f>VLOOKUP(E19,$A$3:$B$61385,2,FALSE)</f>
        <v>128.45</v>
      </c>
      <c r="G19" s="22">
        <f>VLOOKUP(E19,$A$3:$C$61385,3,FALSE)</f>
        <v>1.0814</v>
      </c>
    </row>
    <row r="20" spans="1:7" ht="13.5">
      <c r="A20" s="8">
        <v>42093</v>
      </c>
      <c r="B20" s="12">
        <v>130.02</v>
      </c>
      <c r="C20" s="10">
        <v>1.0845</v>
      </c>
      <c r="E20" s="25">
        <f>LARGE($A$3:$A$61385,13)</f>
        <v>42114</v>
      </c>
      <c r="F20" s="19">
        <f>VLOOKUP(E20,$A$3:$B$61385,2,FALSE)</f>
        <v>127.68</v>
      </c>
      <c r="G20" s="22">
        <f>VLOOKUP(E20,$A$3:$C$61385,3,FALSE)</f>
        <v>1.0723</v>
      </c>
    </row>
    <row r="21" spans="1:7" ht="13.5">
      <c r="A21" s="8">
        <v>42094</v>
      </c>
      <c r="B21" s="12">
        <v>128.95</v>
      </c>
      <c r="C21" s="10">
        <v>1.0759</v>
      </c>
      <c r="E21" s="25">
        <f>LARGE($A$3:$A$61385,12)</f>
        <v>42115</v>
      </c>
      <c r="F21" s="19">
        <f>VLOOKUP(E21,$A$3:$B$61385,2,FALSE)</f>
        <v>127.75</v>
      </c>
      <c r="G21" s="22">
        <f>VLOOKUP(E21,$A$3:$C$61385,3,FALSE)</f>
        <v>1.07</v>
      </c>
    </row>
    <row r="22" spans="1:7" ht="13.5">
      <c r="A22" s="8">
        <v>42095</v>
      </c>
      <c r="B22" s="12">
        <v>129.29</v>
      </c>
      <c r="C22" s="10">
        <v>1.0755</v>
      </c>
      <c r="E22" s="25">
        <f>LARGE($A$3:$A$61385,11)</f>
        <v>42116</v>
      </c>
      <c r="F22" s="19">
        <f>VLOOKUP(E22,$A$3:$B$61385,2,FALSE)</f>
        <v>128.45</v>
      </c>
      <c r="G22" s="22">
        <f>VLOOKUP(E22,$A$3:$C$61385,3,FALSE)</f>
        <v>1.0743</v>
      </c>
    </row>
    <row r="23" spans="1:7" ht="13.5">
      <c r="A23" s="8">
        <v>42096</v>
      </c>
      <c r="B23" s="12">
        <v>129.59</v>
      </c>
      <c r="C23" s="10">
        <v>1.083</v>
      </c>
      <c r="E23" s="25">
        <f>LARGE($A$3:$A$61385,10)</f>
        <v>42117</v>
      </c>
      <c r="F23" s="19">
        <f>VLOOKUP(E23,$A$3:$B$61385,2,FALSE)</f>
        <v>129.36</v>
      </c>
      <c r="G23" s="22">
        <f>VLOOKUP(E23,$A$3:$C$61385,3,FALSE)</f>
        <v>1.0772</v>
      </c>
    </row>
    <row r="24" spans="1:7" ht="13.5">
      <c r="A24" s="8">
        <v>42101</v>
      </c>
      <c r="B24" s="12">
        <v>130.33</v>
      </c>
      <c r="C24" s="10">
        <v>1.0847</v>
      </c>
      <c r="E24" s="25">
        <f>LARGE($A$3:$A$61385,9)</f>
        <v>42118</v>
      </c>
      <c r="F24" s="19">
        <f>VLOOKUP(E24,$A$3:$B$61385,2,FALSE)</f>
        <v>129.36</v>
      </c>
      <c r="G24" s="22">
        <f>VLOOKUP(E24,$A$3:$C$61385,3,FALSE)</f>
        <v>1.0824</v>
      </c>
    </row>
    <row r="25" spans="1:7" ht="13.5">
      <c r="A25" s="8">
        <v>42102</v>
      </c>
      <c r="B25" s="12">
        <v>130.09</v>
      </c>
      <c r="C25" s="10">
        <v>1.0862</v>
      </c>
      <c r="E25" s="25">
        <f>LARGE($A$3:$A$61385,8)</f>
        <v>42121</v>
      </c>
      <c r="F25" s="19">
        <f>VLOOKUP(E25,$A$3:$B$61385,2,FALSE)</f>
        <v>129.23</v>
      </c>
      <c r="G25" s="22">
        <f>VLOOKUP(E25,$A$3:$C$61385,3,FALSE)</f>
        <v>1.0822</v>
      </c>
    </row>
    <row r="26" spans="1:7" ht="13.5">
      <c r="A26" s="8">
        <v>42103</v>
      </c>
      <c r="B26" s="12">
        <v>129.22</v>
      </c>
      <c r="C26" s="10">
        <v>1.0774</v>
      </c>
      <c r="E26" s="25">
        <f>LARGE($A$3:$A$61385,7)</f>
        <v>42122</v>
      </c>
      <c r="F26" s="19">
        <f>VLOOKUP(E26,$A$3:$B$61385,2,FALSE)</f>
        <v>130.09</v>
      </c>
      <c r="G26" s="22">
        <f>VLOOKUP(E26,$A$3:$C$61385,3,FALSE)</f>
        <v>1.0927</v>
      </c>
    </row>
    <row r="27" spans="1:7" ht="13.5">
      <c r="A27" s="8">
        <v>42104</v>
      </c>
      <c r="B27" s="12">
        <v>127.32</v>
      </c>
      <c r="C27" s="10">
        <v>1.057</v>
      </c>
      <c r="E27" s="25">
        <f>LARGE($A$3:$A$61385,6)</f>
        <v>42123</v>
      </c>
      <c r="F27" s="19">
        <f>VLOOKUP(E27,$A$3:$B$61385,2,FALSE)</f>
        <v>131.2</v>
      </c>
      <c r="G27" s="22">
        <f>VLOOKUP(E27,$A$3:$C$61385,3,FALSE)</f>
        <v>1.1002</v>
      </c>
    </row>
    <row r="28" spans="1:7" ht="13.5">
      <c r="A28" s="8">
        <v>42107</v>
      </c>
      <c r="B28" s="12">
        <v>127.2</v>
      </c>
      <c r="C28" s="10">
        <v>1.0552</v>
      </c>
      <c r="E28" s="25">
        <f>LARGE($A$3:$A$61385,5)</f>
        <v>42124</v>
      </c>
      <c r="F28" s="19">
        <f>VLOOKUP(E28,$A$3:$B$61385,2,FALSE)</f>
        <v>133.26</v>
      </c>
      <c r="G28" s="22">
        <f>VLOOKUP(E28,$A$3:$C$61385,3,FALSE)</f>
        <v>1.1215</v>
      </c>
    </row>
    <row r="29" spans="1:7" ht="13.5">
      <c r="A29" s="8">
        <v>42108</v>
      </c>
      <c r="B29" s="12">
        <v>126.67</v>
      </c>
      <c r="C29" s="10">
        <v>1.0564</v>
      </c>
      <c r="E29" s="25">
        <f>LARGE($A$3:$A$61385,4)</f>
        <v>42128</v>
      </c>
      <c r="F29" s="19">
        <f>VLOOKUP(E29,$A$3:$B$61385,2,FALSE)</f>
        <v>134.07</v>
      </c>
      <c r="G29" s="22">
        <f>VLOOKUP(E29,$A$3:$C$61385,3,FALSE)</f>
        <v>1.1152</v>
      </c>
    </row>
    <row r="30" spans="1:7" ht="13.5">
      <c r="A30" s="8">
        <v>42109</v>
      </c>
      <c r="B30" s="12">
        <v>126.52</v>
      </c>
      <c r="C30" s="10">
        <v>1.0579</v>
      </c>
      <c r="E30" s="25">
        <f>LARGE($A$3:$A$61385,3)</f>
        <v>42129</v>
      </c>
      <c r="F30" s="19">
        <f>VLOOKUP(E30,$A$3:$B$61385,2,FALSE)</f>
        <v>133.92</v>
      </c>
      <c r="G30" s="22">
        <f>VLOOKUP(E30,$A$3:$C$61385,3,FALSE)</f>
        <v>1.1117</v>
      </c>
    </row>
    <row r="31" spans="1:7" ht="13.5">
      <c r="A31" s="8">
        <v>42110</v>
      </c>
      <c r="B31" s="12">
        <v>127.64</v>
      </c>
      <c r="C31" s="10">
        <v>1.0711</v>
      </c>
      <c r="E31" s="25">
        <f>LARGE($A$3:$A$61385,2)</f>
        <v>42130</v>
      </c>
      <c r="F31" s="19">
        <f>VLOOKUP(E31,$A$3:$B$61385,2,FALSE)</f>
        <v>134.59</v>
      </c>
      <c r="G31" s="22">
        <f>VLOOKUP(E31,$A$3:$C$61385,3,FALSE)</f>
        <v>1.123</v>
      </c>
    </row>
    <row r="32" spans="1:7" ht="14.25" thickBot="1">
      <c r="A32" s="8">
        <v>42111</v>
      </c>
      <c r="B32" s="12">
        <v>128.45</v>
      </c>
      <c r="C32" s="10">
        <v>1.0814</v>
      </c>
      <c r="E32" s="26">
        <f>LARGE($A$3:$A$61385,1)</f>
        <v>42131</v>
      </c>
      <c r="F32" s="20">
        <f>VLOOKUP(E32,$A$3:$B$61385,2,FALSE)</f>
        <v>134.72</v>
      </c>
      <c r="G32" s="32">
        <f>VLOOKUP(E32,$A$3:$C$61385,3,FALSE)</f>
        <v>1.1305</v>
      </c>
    </row>
    <row r="33" spans="1:3" ht="13.5">
      <c r="A33" s="8">
        <v>42114</v>
      </c>
      <c r="B33" s="12">
        <v>127.68</v>
      </c>
      <c r="C33" s="10">
        <v>1.0723</v>
      </c>
    </row>
    <row r="34" spans="1:3" ht="13.5">
      <c r="A34" s="8">
        <v>42115</v>
      </c>
      <c r="B34" s="12">
        <v>127.75</v>
      </c>
      <c r="C34" s="10">
        <v>1.07</v>
      </c>
    </row>
    <row r="35" spans="1:3" ht="13.5">
      <c r="A35" s="8">
        <v>42116</v>
      </c>
      <c r="B35" s="12">
        <v>128.45</v>
      </c>
      <c r="C35" s="10">
        <v>1.0743</v>
      </c>
    </row>
    <row r="36" spans="1:3" ht="13.5">
      <c r="A36" s="8">
        <v>42117</v>
      </c>
      <c r="B36" s="12">
        <v>129.36</v>
      </c>
      <c r="C36" s="10">
        <v>1.0772</v>
      </c>
    </row>
    <row r="37" spans="1:3" ht="13.5">
      <c r="A37" s="8">
        <v>42118</v>
      </c>
      <c r="B37" s="12">
        <v>129.36</v>
      </c>
      <c r="C37" s="10">
        <v>1.0824</v>
      </c>
    </row>
    <row r="38" spans="1:3" ht="13.5">
      <c r="A38" s="8">
        <v>42121</v>
      </c>
      <c r="B38" s="12">
        <v>129.23</v>
      </c>
      <c r="C38" s="10">
        <v>1.0822</v>
      </c>
    </row>
    <row r="39" spans="1:3" ht="13.5">
      <c r="A39" s="8">
        <v>42122</v>
      </c>
      <c r="B39" s="12">
        <v>130.09</v>
      </c>
      <c r="C39" s="10">
        <v>1.0927</v>
      </c>
    </row>
    <row r="40" spans="1:3" ht="13.5">
      <c r="A40" s="8">
        <v>42123</v>
      </c>
      <c r="B40" s="12">
        <v>131.2</v>
      </c>
      <c r="C40" s="10">
        <v>1.1002</v>
      </c>
    </row>
    <row r="41" spans="1:3" ht="13.5">
      <c r="A41" s="8">
        <v>42124</v>
      </c>
      <c r="B41" s="12">
        <v>133.26</v>
      </c>
      <c r="C41" s="10">
        <v>1.1215</v>
      </c>
    </row>
    <row r="42" spans="1:3" ht="13.5">
      <c r="A42" s="8">
        <v>42128</v>
      </c>
      <c r="B42" s="12">
        <v>134.07</v>
      </c>
      <c r="C42" s="10">
        <v>1.1152</v>
      </c>
    </row>
    <row r="43" spans="1:3" ht="13.5">
      <c r="A43" s="8">
        <v>42129</v>
      </c>
      <c r="B43" s="12">
        <v>133.92</v>
      </c>
      <c r="C43" s="10">
        <v>1.1117</v>
      </c>
    </row>
    <row r="44" spans="1:3" ht="13.5">
      <c r="A44" s="8">
        <v>42130</v>
      </c>
      <c r="B44" s="12">
        <v>134.59</v>
      </c>
      <c r="C44" s="10">
        <v>1.123</v>
      </c>
    </row>
    <row r="45" spans="1:3" ht="14.25" thickBot="1">
      <c r="A45" s="9">
        <v>42131</v>
      </c>
      <c r="B45" s="13">
        <v>134.72</v>
      </c>
      <c r="C45" s="11">
        <v>1.1305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00390625" style="1" customWidth="1"/>
    <col min="2" max="2" width="10.140625" style="1" customWidth="1"/>
    <col min="3" max="3" width="9.00390625" style="1" customWidth="1"/>
    <col min="4" max="4" width="4.421875" style="1" customWidth="1"/>
    <col min="5" max="5" width="9.00390625" style="1" customWidth="1"/>
    <col min="6" max="6" width="9.57421875" style="1" customWidth="1"/>
    <col min="7" max="7" width="9.00390625" style="1" customWidth="1"/>
    <col min="8" max="8" width="4.421875" style="1" customWidth="1"/>
    <col min="9" max="16384" width="9.00390625" style="1" customWidth="1"/>
  </cols>
  <sheetData>
    <row r="1" spans="5:6" ht="15" thickBot="1">
      <c r="E1" s="16" t="s">
        <v>11</v>
      </c>
      <c r="F1" s="17"/>
    </row>
    <row r="2" spans="1:9" ht="27.75" thickBot="1">
      <c r="A2" s="27" t="s">
        <v>2</v>
      </c>
      <c r="B2" s="28" t="s">
        <v>0</v>
      </c>
      <c r="C2" s="28" t="s">
        <v>1</v>
      </c>
      <c r="E2" s="39" t="s">
        <v>13</v>
      </c>
      <c r="F2" s="39" t="s">
        <v>0</v>
      </c>
      <c r="G2" s="40" t="s">
        <v>1</v>
      </c>
      <c r="I2" s="16" t="s">
        <v>11</v>
      </c>
    </row>
    <row r="3" spans="1:7" ht="14.25" thickBot="1">
      <c r="A3" s="36">
        <v>36161</v>
      </c>
      <c r="B3" s="33">
        <v>132.1</v>
      </c>
      <c r="C3" s="33">
        <v>1.1384</v>
      </c>
      <c r="E3" s="29">
        <f>LARGE($A$3:$A$65383,36)</f>
        <v>41030</v>
      </c>
      <c r="F3" s="18">
        <f>VLOOKUP(E3,$A$3:$B$65383,2,FALSE)</f>
        <v>97.66</v>
      </c>
      <c r="G3" s="22">
        <f>VLOOKUP(E3,$A$3:$C$65383,3,FALSE)</f>
        <v>1.2403</v>
      </c>
    </row>
    <row r="4" spans="1:7" ht="14.25" thickBot="1">
      <c r="A4" s="37">
        <v>36192</v>
      </c>
      <c r="B4" s="34">
        <v>131.33</v>
      </c>
      <c r="C4" s="34">
        <v>1.1018</v>
      </c>
      <c r="E4" s="29">
        <f>LARGE($A$3:$A$65383,35)</f>
        <v>41061</v>
      </c>
      <c r="F4" s="18">
        <f>VLOOKUP(E4,$A$3:$B$65383,2,FALSE)</f>
        <v>100.13</v>
      </c>
      <c r="G4" s="22">
        <f>VLOOKUP(E4,$A$3:$C$65383,3,FALSE)</f>
        <v>1.259</v>
      </c>
    </row>
    <row r="5" spans="1:7" ht="14.25" thickBot="1">
      <c r="A5" s="37">
        <v>36220</v>
      </c>
      <c r="B5" s="34">
        <v>127.81</v>
      </c>
      <c r="C5" s="34">
        <v>1.0742</v>
      </c>
      <c r="E5" s="29">
        <f>LARGE($A$3:$A$65383,34)</f>
        <v>41091</v>
      </c>
      <c r="F5" s="18">
        <f>VLOOKUP(E5,$A$3:$B$65383,2,FALSE)</f>
        <v>96.03</v>
      </c>
      <c r="G5" s="22">
        <f>VLOOKUP(E5,$A$3:$C$65383,3,FALSE)</f>
        <v>1.2284</v>
      </c>
    </row>
    <row r="6" spans="1:7" ht="14.25" thickBot="1">
      <c r="A6" s="37">
        <v>36251</v>
      </c>
      <c r="B6" s="34">
        <v>126.9</v>
      </c>
      <c r="C6" s="34">
        <v>1.0597</v>
      </c>
      <c r="E6" s="29">
        <f>LARGE($A$3:$A$65383,33)</f>
        <v>41122</v>
      </c>
      <c r="F6" s="18">
        <f>VLOOKUP(E6,$A$3:$B$65383,2,FALSE)</f>
        <v>98.96</v>
      </c>
      <c r="G6" s="22">
        <f>VLOOKUP(E6,$A$3:$C$65383,3,FALSE)</f>
        <v>1.2611</v>
      </c>
    </row>
    <row r="7" spans="1:7" ht="14.25" thickBot="1">
      <c r="A7" s="37">
        <v>36281</v>
      </c>
      <c r="B7" s="34">
        <v>127.18</v>
      </c>
      <c r="C7" s="34">
        <v>1.0456</v>
      </c>
      <c r="E7" s="29">
        <f>LARGE($A$3:$A$65383,32)</f>
        <v>41153</v>
      </c>
      <c r="F7" s="18">
        <f>VLOOKUP(E7,$A$3:$B$65383,2,FALSE)</f>
        <v>100.37</v>
      </c>
      <c r="G7" s="22">
        <f>VLOOKUP(E7,$A$3:$C$65383,3,FALSE)</f>
        <v>1.293</v>
      </c>
    </row>
    <row r="8" spans="1:7" ht="14.25" thickBot="1">
      <c r="A8" s="37">
        <v>36312</v>
      </c>
      <c r="B8" s="34">
        <v>124.82</v>
      </c>
      <c r="C8" s="34">
        <v>1.0328</v>
      </c>
      <c r="E8" s="29">
        <f>LARGE($A$3:$A$65383,31)</f>
        <v>41183</v>
      </c>
      <c r="F8" s="18">
        <f>VLOOKUP(E8,$A$3:$B$65383,2,FALSE)</f>
        <v>103.78</v>
      </c>
      <c r="G8" s="22">
        <f>VLOOKUP(E8,$A$3:$C$65383,3,FALSE)</f>
        <v>1.2993</v>
      </c>
    </row>
    <row r="9" spans="1:7" ht="14.25" thickBot="1">
      <c r="A9" s="37">
        <v>36342</v>
      </c>
      <c r="B9" s="34">
        <v>123.19</v>
      </c>
      <c r="C9" s="34">
        <v>1.0694</v>
      </c>
      <c r="E9" s="29">
        <f>LARGE($A$3:$A$65383,30)</f>
        <v>41214</v>
      </c>
      <c r="F9" s="18">
        <f>VLOOKUP(E9,$A$3:$B$65383,2,FALSE)</f>
        <v>107.37</v>
      </c>
      <c r="G9" s="22">
        <f>VLOOKUP(E9,$A$3:$C$65383,3,FALSE)</f>
        <v>1.2986</v>
      </c>
    </row>
    <row r="10" spans="1:7" ht="14.25" thickBot="1">
      <c r="A10" s="37">
        <v>36373</v>
      </c>
      <c r="B10" s="34">
        <v>115.53</v>
      </c>
      <c r="C10" s="34">
        <v>1.0573</v>
      </c>
      <c r="E10" s="30">
        <f>LARGE($A$3:$A$65383,29)</f>
        <v>41244</v>
      </c>
      <c r="F10" s="19">
        <f>VLOOKUP(E10,$A$3:$B$65383,2,FALSE)</f>
        <v>113.61</v>
      </c>
      <c r="G10" s="22">
        <f>VLOOKUP(E10,$A$3:$C$65383,3,FALSE)</f>
        <v>1.3194</v>
      </c>
    </row>
    <row r="11" spans="1:7" ht="14.25" thickBot="1">
      <c r="A11" s="37">
        <v>36404</v>
      </c>
      <c r="B11" s="34">
        <v>112.67</v>
      </c>
      <c r="C11" s="34">
        <v>1.0665</v>
      </c>
      <c r="E11" s="30">
        <f>LARGE($A$3:$A$65383,28)</f>
        <v>41275</v>
      </c>
      <c r="F11" s="19">
        <f>VLOOKUP(E11,$A$3:$B$65383,2,FALSE)</f>
        <v>123.32</v>
      </c>
      <c r="G11" s="22">
        <f>VLOOKUP(E11,$A$3:$C$65383,3,FALSE)</f>
        <v>1.355</v>
      </c>
    </row>
    <row r="12" spans="1:7" ht="14.25" thickBot="1">
      <c r="A12" s="37">
        <v>36434</v>
      </c>
      <c r="B12" s="34">
        <v>109.59</v>
      </c>
      <c r="C12" s="34">
        <v>1.0453</v>
      </c>
      <c r="E12" s="30">
        <f>LARGE($A$3:$A$65383,27)</f>
        <v>41306</v>
      </c>
      <c r="F12" s="19">
        <f>VLOOKUP(E12,$A$3:$B$65383,2,FALSE)</f>
        <v>121.07</v>
      </c>
      <c r="G12" s="22">
        <f>VLOOKUP(E12,$A$3:$C$65383,3,FALSE)</f>
        <v>1.3129</v>
      </c>
    </row>
    <row r="13" spans="1:7" ht="14.25" thickBot="1">
      <c r="A13" s="37"/>
      <c r="B13" s="34"/>
      <c r="C13" s="34"/>
      <c r="E13" s="30">
        <f>LARGE($A$3:$A$65383,26)</f>
        <v>41334</v>
      </c>
      <c r="F13" s="19">
        <f>VLOOKUP(E13,$A$3:$B$65383,2,FALSE)</f>
        <v>120.87</v>
      </c>
      <c r="G13" s="22">
        <f>VLOOKUP(E13,$A$3:$C$65383,3,FALSE)</f>
        <v>1.2805</v>
      </c>
    </row>
    <row r="14" spans="1:7" ht="14.25" thickBot="1">
      <c r="A14" s="42" t="s">
        <v>14</v>
      </c>
      <c r="B14" s="34"/>
      <c r="C14" s="34"/>
      <c r="E14" s="30">
        <f>LARGE($A$3:$A$65383,25)</f>
        <v>41365</v>
      </c>
      <c r="F14" s="19">
        <f>VLOOKUP(E14,$A$3:$B$65383,2,FALSE)</f>
        <v>127.35</v>
      </c>
      <c r="G14" s="22">
        <f>VLOOKUP(E14,$A$3:$C$65383,3,FALSE)</f>
        <v>1.3072</v>
      </c>
    </row>
    <row r="15" spans="1:7" ht="14.25" thickBot="1">
      <c r="A15" s="37"/>
      <c r="B15" s="34"/>
      <c r="C15" s="34"/>
      <c r="E15" s="30">
        <f>LARGE($A$3:$A$65383,24)</f>
        <v>41395</v>
      </c>
      <c r="F15" s="19">
        <f>VLOOKUP(E15,$A$3:$B$65383,2,FALSE)</f>
        <v>130.47</v>
      </c>
      <c r="G15" s="22">
        <f>VLOOKUP(E15,$A$3:$C$65383,3,FALSE)</f>
        <v>1.3006</v>
      </c>
    </row>
    <row r="16" spans="1:7" ht="14.25" thickBot="1">
      <c r="A16" s="37">
        <v>41030</v>
      </c>
      <c r="B16" s="34">
        <v>97.66</v>
      </c>
      <c r="C16" s="34">
        <v>1.2403</v>
      </c>
      <c r="E16" s="30">
        <f>LARGE($A$3:$A$65383,23)</f>
        <v>41426</v>
      </c>
      <c r="F16" s="19">
        <f>VLOOKUP(E16,$A$3:$B$65383,2,FALSE)</f>
        <v>129.39</v>
      </c>
      <c r="G16" s="22">
        <f>VLOOKUP(E16,$A$3:$C$65383,3,FALSE)</f>
        <v>1.308</v>
      </c>
    </row>
    <row r="17" spans="1:7" ht="14.25" thickBot="1">
      <c r="A17" s="37">
        <v>41061</v>
      </c>
      <c r="B17" s="34">
        <v>100.13</v>
      </c>
      <c r="C17" s="34">
        <v>1.259</v>
      </c>
      <c r="E17" s="30">
        <f>LARGE($A$3:$A$65383,22)</f>
        <v>41456</v>
      </c>
      <c r="F17" s="19">
        <f>VLOOKUP(E17,$A$3:$B$65383,2,FALSE)</f>
        <v>130</v>
      </c>
      <c r="G17" s="22">
        <f>VLOOKUP(E17,$A$3:$C$65383,3,FALSE)</f>
        <v>1.3275</v>
      </c>
    </row>
    <row r="18" spans="1:7" ht="14.25" thickBot="1">
      <c r="A18" s="37">
        <v>41091</v>
      </c>
      <c r="B18" s="34">
        <v>96.03</v>
      </c>
      <c r="C18" s="34">
        <v>1.2284</v>
      </c>
      <c r="E18" s="30">
        <f>LARGE($A$3:$A$65383,21)</f>
        <v>41487</v>
      </c>
      <c r="F18" s="19">
        <f>VLOOKUP(E18,$A$3:$B$65383,2,FALSE)</f>
        <v>130.01</v>
      </c>
      <c r="G18" s="22">
        <f>VLOOKUP(E18,$A$3:$C$65383,3,FALSE)</f>
        <v>1.3235</v>
      </c>
    </row>
    <row r="19" spans="1:7" ht="14.25" thickBot="1">
      <c r="A19" s="37">
        <v>41122</v>
      </c>
      <c r="B19" s="34">
        <v>98.96</v>
      </c>
      <c r="C19" s="34">
        <v>1.2611</v>
      </c>
      <c r="E19" s="30">
        <f>LARGE($A$3:$A$65383,20)</f>
        <v>41518</v>
      </c>
      <c r="F19" s="19">
        <f>VLOOKUP(E19,$A$3:$B$65383,2,FALSE)</f>
        <v>131.78</v>
      </c>
      <c r="G19" s="22">
        <f>VLOOKUP(E19,$A$3:$C$65383,3,FALSE)</f>
        <v>1.3505</v>
      </c>
    </row>
    <row r="20" spans="1:7" ht="14.25" thickBot="1">
      <c r="A20" s="37">
        <v>41153</v>
      </c>
      <c r="B20" s="34">
        <v>100.37</v>
      </c>
      <c r="C20" s="34">
        <v>1.293</v>
      </c>
      <c r="E20" s="30">
        <f>LARGE($A$3:$A$65383,19)</f>
        <v>41548</v>
      </c>
      <c r="F20" s="19">
        <f>VLOOKUP(E20,$A$3:$B$65383,2,FALSE)</f>
        <v>133.99</v>
      </c>
      <c r="G20" s="22">
        <f>VLOOKUP(E20,$A$3:$C$65383,3,FALSE)</f>
        <v>1.3641</v>
      </c>
    </row>
    <row r="21" spans="1:9" ht="15" thickBot="1">
      <c r="A21" s="37">
        <v>41183</v>
      </c>
      <c r="B21" s="34">
        <v>103.78</v>
      </c>
      <c r="C21" s="34">
        <v>1.2993</v>
      </c>
      <c r="E21" s="30">
        <f>LARGE($A$3:$A$65383,18)</f>
        <v>41579</v>
      </c>
      <c r="F21" s="19">
        <f>VLOOKUP(E21,$A$3:$B$65383,2,FALSE)</f>
        <v>139.21</v>
      </c>
      <c r="G21" s="22">
        <f>VLOOKUP(E21,$A$3:$C$65383,3,FALSE)</f>
        <v>1.3611</v>
      </c>
      <c r="I21" s="16" t="s">
        <v>12</v>
      </c>
    </row>
    <row r="22" spans="1:7" ht="14.25" thickBot="1">
      <c r="A22" s="37">
        <v>41214</v>
      </c>
      <c r="B22" s="34">
        <v>107.37</v>
      </c>
      <c r="C22" s="34">
        <v>1.2986</v>
      </c>
      <c r="E22" s="30">
        <f>LARGE($A$3:$A$65383,17)</f>
        <v>41609</v>
      </c>
      <c r="F22" s="19">
        <f>VLOOKUP(E22,$A$3:$B$65383,2,FALSE)</f>
        <v>144.72</v>
      </c>
      <c r="G22" s="22">
        <f>VLOOKUP(E22,$A$3:$C$65383,3,FALSE)</f>
        <v>1.3791</v>
      </c>
    </row>
    <row r="23" spans="1:7" ht="14.25" thickBot="1">
      <c r="A23" s="37">
        <v>41244</v>
      </c>
      <c r="B23" s="34">
        <v>113.61</v>
      </c>
      <c r="C23" s="34">
        <v>1.3194</v>
      </c>
      <c r="E23" s="30">
        <f>LARGE($A$3:$A$65383,16)</f>
        <v>41640</v>
      </c>
      <c r="F23" s="19">
        <f>VLOOKUP(E23,$A$3:$B$65383,2,FALSE)</f>
        <v>138.13</v>
      </c>
      <c r="G23" s="22">
        <f>VLOOKUP(E23,$A$3:$C$65383,3,FALSE)</f>
        <v>1.3516</v>
      </c>
    </row>
    <row r="24" spans="1:7" ht="14.25" thickBot="1">
      <c r="A24" s="37">
        <v>41275</v>
      </c>
      <c r="B24" s="34">
        <v>123.32</v>
      </c>
      <c r="C24" s="34">
        <v>1.355</v>
      </c>
      <c r="E24" s="30">
        <f>LARGE($A$3:$A$65383,15)</f>
        <v>41671</v>
      </c>
      <c r="F24" s="19">
        <f>VLOOKUP(E24,$A$3:$B$65383,2,FALSE)</f>
        <v>140.63</v>
      </c>
      <c r="G24" s="22">
        <f>VLOOKUP(E24,$A$3:$C$65383,3,FALSE)</f>
        <v>1.3813</v>
      </c>
    </row>
    <row r="25" spans="1:7" ht="14.25" thickBot="1">
      <c r="A25" s="37">
        <v>41306</v>
      </c>
      <c r="B25" s="34">
        <v>121.07</v>
      </c>
      <c r="C25" s="34">
        <v>1.3129</v>
      </c>
      <c r="E25" s="30">
        <f>LARGE($A$3:$A$65383,14)</f>
        <v>41699</v>
      </c>
      <c r="F25" s="19">
        <f>VLOOKUP(E25,$A$3:$B$65383,2,FALSE)</f>
        <v>142.42</v>
      </c>
      <c r="G25" s="22">
        <f>VLOOKUP(E25,$A$3:$C$65383,3,FALSE)</f>
        <v>1.3788</v>
      </c>
    </row>
    <row r="26" spans="1:7" ht="14.25" thickBot="1">
      <c r="A26" s="37">
        <v>41334</v>
      </c>
      <c r="B26" s="34">
        <v>120.87</v>
      </c>
      <c r="C26" s="34">
        <v>1.2805</v>
      </c>
      <c r="E26" s="30">
        <f>LARGE($A$3:$A$65383,13)</f>
        <v>41730</v>
      </c>
      <c r="F26" s="19">
        <f>VLOOKUP(E26,$A$3:$B$65383,2,FALSE)</f>
        <v>142.07</v>
      </c>
      <c r="G26" s="22">
        <f>VLOOKUP(E26,$A$3:$C$65383,3,FALSE)</f>
        <v>1.385</v>
      </c>
    </row>
    <row r="27" spans="1:7" ht="14.25" thickBot="1">
      <c r="A27" s="37">
        <v>41365</v>
      </c>
      <c r="B27" s="34">
        <v>127.35</v>
      </c>
      <c r="C27" s="34">
        <v>1.3072</v>
      </c>
      <c r="E27" s="30">
        <f>LARGE($A$3:$A$65383,12)</f>
        <v>41760</v>
      </c>
      <c r="F27" s="19">
        <f>VLOOKUP(E27,$A$3:$B$65383,2,FALSE)</f>
        <v>138.36</v>
      </c>
      <c r="G27" s="22">
        <f>VLOOKUP(E27,$A$3:$C$65383,3,FALSE)</f>
        <v>1.3607</v>
      </c>
    </row>
    <row r="28" spans="1:7" ht="14.25" thickBot="1">
      <c r="A28" s="37">
        <v>41395</v>
      </c>
      <c r="B28" s="34">
        <v>130.47</v>
      </c>
      <c r="C28" s="34">
        <v>1.3006</v>
      </c>
      <c r="E28" s="30">
        <f>LARGE($A$3:$A$65383,11)</f>
        <v>41791</v>
      </c>
      <c r="F28" s="19">
        <f>VLOOKUP(E28,$A$3:$B$65383,2,FALSE)</f>
        <v>138.44</v>
      </c>
      <c r="G28" s="22">
        <f>VLOOKUP(E28,$A$3:$C$65383,3,FALSE)</f>
        <v>1.3658</v>
      </c>
    </row>
    <row r="29" spans="1:7" ht="14.25" thickBot="1">
      <c r="A29" s="37">
        <v>41426</v>
      </c>
      <c r="B29" s="34">
        <v>129.39</v>
      </c>
      <c r="C29" s="34">
        <v>1.308</v>
      </c>
      <c r="E29" s="30">
        <f>LARGE($A$3:$A$65383,10)</f>
        <v>41821</v>
      </c>
      <c r="F29" s="19">
        <f>VLOOKUP(E29,$A$3:$B$65383,2,FALSE)</f>
        <v>137.66</v>
      </c>
      <c r="G29" s="22">
        <f>VLOOKUP(E29,$A$3:$C$65383,3,FALSE)</f>
        <v>1.3379</v>
      </c>
    </row>
    <row r="30" spans="1:7" ht="14.25" thickBot="1">
      <c r="A30" s="37">
        <v>41456</v>
      </c>
      <c r="B30" s="34">
        <v>130</v>
      </c>
      <c r="C30" s="34">
        <v>1.3275</v>
      </c>
      <c r="E30" s="30">
        <f>LARGE($A$3:$A$65383,9)</f>
        <v>41852</v>
      </c>
      <c r="F30" s="19">
        <f>VLOOKUP(E30,$A$3:$B$65383,2,FALSE)</f>
        <v>137.11</v>
      </c>
      <c r="G30" s="22">
        <f>VLOOKUP(E30,$A$3:$C$65383,3,FALSE)</f>
        <v>1.3188</v>
      </c>
    </row>
    <row r="31" spans="1:7" ht="14.25" thickBot="1">
      <c r="A31" s="37">
        <v>41487</v>
      </c>
      <c r="B31" s="34">
        <v>130.01</v>
      </c>
      <c r="C31" s="34">
        <v>1.3235</v>
      </c>
      <c r="E31" s="30">
        <f>LARGE($A$3:$A$65383,8)</f>
        <v>41883</v>
      </c>
      <c r="F31" s="19">
        <f>VLOOKUP(E31,$A$3:$B$65383,2,FALSE)</f>
        <v>138.11</v>
      </c>
      <c r="G31" s="22">
        <f>VLOOKUP(E31,$A$3:$C$65383,3,FALSE)</f>
        <v>1.2583</v>
      </c>
    </row>
    <row r="32" spans="1:7" ht="14.25" thickBot="1">
      <c r="A32" s="37">
        <v>41518</v>
      </c>
      <c r="B32" s="34">
        <v>131.78</v>
      </c>
      <c r="C32" s="34">
        <v>1.3505</v>
      </c>
      <c r="E32" s="30">
        <f>LARGE($A$3:$A$65383,7)</f>
        <v>41913</v>
      </c>
      <c r="F32" s="19">
        <f>VLOOKUP(E32,$A$3:$B$65383,2,FALSE)</f>
        <v>140.18</v>
      </c>
      <c r="G32" s="22">
        <f>VLOOKUP(E32,$A$3:$C$65383,3,FALSE)</f>
        <v>1.2524</v>
      </c>
    </row>
    <row r="33" spans="1:7" ht="14.25" thickBot="1">
      <c r="A33" s="37">
        <v>41548</v>
      </c>
      <c r="B33" s="34">
        <v>133.99</v>
      </c>
      <c r="C33" s="34">
        <v>1.3641</v>
      </c>
      <c r="E33" s="30">
        <f>LARGE($A$3:$A$65383,6)</f>
        <v>41944</v>
      </c>
      <c r="F33" s="19">
        <f>VLOOKUP(E33,$A$3:$B$65383,2,FALSE)</f>
        <v>147.69</v>
      </c>
      <c r="G33" s="22">
        <f>VLOOKUP(E33,$A$3:$C$65383,3,FALSE)</f>
        <v>1.2483</v>
      </c>
    </row>
    <row r="34" spans="1:7" ht="14.25" thickBot="1">
      <c r="A34" s="37">
        <v>41579</v>
      </c>
      <c r="B34" s="34">
        <v>139.21</v>
      </c>
      <c r="C34" s="34">
        <v>1.3611</v>
      </c>
      <c r="E34" s="30">
        <f>LARGE($A$3:$A$65383,5)</f>
        <v>41974</v>
      </c>
      <c r="F34" s="19">
        <f>VLOOKUP(E34,$A$3:$B$65383,2,FALSE)</f>
        <v>145.23</v>
      </c>
      <c r="G34" s="22">
        <f>VLOOKUP(E34,$A$3:$C$65383,3,FALSE)</f>
        <v>1.2141</v>
      </c>
    </row>
    <row r="35" spans="1:7" ht="14.25" thickBot="1">
      <c r="A35" s="37">
        <v>41609</v>
      </c>
      <c r="B35" s="34">
        <v>144.72</v>
      </c>
      <c r="C35" s="34">
        <v>1.3791</v>
      </c>
      <c r="E35" s="30">
        <f>LARGE($A$3:$A$65383,4)</f>
        <v>42005</v>
      </c>
      <c r="F35" s="19">
        <f>VLOOKUP(E35,$A$3:$B$65383,2,FALSE)</f>
        <v>133.08</v>
      </c>
      <c r="G35" s="22">
        <f>VLOOKUP(E35,$A$3:$C$65383,3,FALSE)</f>
        <v>1.1305</v>
      </c>
    </row>
    <row r="36" spans="1:7" ht="14.25" thickBot="1">
      <c r="A36" s="37">
        <v>41640</v>
      </c>
      <c r="B36" s="34">
        <v>138.13</v>
      </c>
      <c r="C36" s="34">
        <v>1.3516</v>
      </c>
      <c r="E36" s="30">
        <f>LARGE($A$3:$A$65383,3)</f>
        <v>42036</v>
      </c>
      <c r="F36" s="19">
        <f>VLOOKUP(E36,$A$3:$B$65383,2,FALSE)</f>
        <v>134.05</v>
      </c>
      <c r="G36" s="22">
        <f>VLOOKUP(E36,$A$3:$C$65383,3,FALSE)</f>
        <v>1.124</v>
      </c>
    </row>
    <row r="37" spans="1:7" ht="14.25" thickBot="1">
      <c r="A37" s="37">
        <v>41671</v>
      </c>
      <c r="B37" s="34">
        <v>140.63</v>
      </c>
      <c r="C37" s="34">
        <v>1.3813</v>
      </c>
      <c r="E37" s="30">
        <f>LARGE($A$3:$A$65383,2)</f>
        <v>42064</v>
      </c>
      <c r="F37" s="19">
        <f>VLOOKUP(E37,$A$3:$B$65383,2,FALSE)</f>
        <v>128.95</v>
      </c>
      <c r="G37" s="22">
        <f>VLOOKUP(E37,$A$3:$C$65383,3,FALSE)</f>
        <v>1.0759</v>
      </c>
    </row>
    <row r="38" spans="1:7" ht="14.25" thickBot="1">
      <c r="A38" s="37">
        <v>41699</v>
      </c>
      <c r="B38" s="34">
        <v>142.42</v>
      </c>
      <c r="C38" s="34">
        <v>1.3788</v>
      </c>
      <c r="E38" s="31">
        <f>LARGE($A$3:$A$65383,1)</f>
        <v>42095</v>
      </c>
      <c r="F38" s="20">
        <f>VLOOKUP(E38,$A$3:$B$65383,2,FALSE)</f>
        <v>133.26</v>
      </c>
      <c r="G38" s="22">
        <f>VLOOKUP(E38,$A$3:$C$65383,3,FALSE)</f>
        <v>1.1215</v>
      </c>
    </row>
    <row r="39" spans="1:3" ht="14.25" thickBot="1">
      <c r="A39" s="37">
        <v>41730</v>
      </c>
      <c r="B39" s="34">
        <v>142.07</v>
      </c>
      <c r="C39" s="34">
        <v>1.385</v>
      </c>
    </row>
    <row r="40" spans="1:3" ht="14.25" thickBot="1">
      <c r="A40" s="37">
        <v>41760</v>
      </c>
      <c r="B40" s="34">
        <v>138.36</v>
      </c>
      <c r="C40" s="34">
        <v>1.3607</v>
      </c>
    </row>
    <row r="41" spans="1:3" ht="14.25" thickBot="1">
      <c r="A41" s="37">
        <v>41791</v>
      </c>
      <c r="B41" s="34">
        <v>138.44</v>
      </c>
      <c r="C41" s="34">
        <v>1.3658</v>
      </c>
    </row>
    <row r="42" spans="1:3" ht="14.25" thickBot="1">
      <c r="A42" s="37">
        <v>41821</v>
      </c>
      <c r="B42" s="34">
        <v>137.66</v>
      </c>
      <c r="C42" s="34">
        <v>1.3379</v>
      </c>
    </row>
    <row r="43" spans="1:3" ht="14.25" thickBot="1">
      <c r="A43" s="37">
        <v>41852</v>
      </c>
      <c r="B43" s="34">
        <v>137.11</v>
      </c>
      <c r="C43" s="34">
        <v>1.3188</v>
      </c>
    </row>
    <row r="44" spans="1:3" ht="14.25" thickBot="1">
      <c r="A44" s="37">
        <v>41883</v>
      </c>
      <c r="B44" s="34">
        <v>138.11</v>
      </c>
      <c r="C44" s="34">
        <v>1.2583</v>
      </c>
    </row>
    <row r="45" spans="1:3" ht="14.25" thickBot="1">
      <c r="A45" s="37">
        <v>41913</v>
      </c>
      <c r="B45" s="34">
        <v>140.18</v>
      </c>
      <c r="C45" s="34">
        <v>1.2524</v>
      </c>
    </row>
    <row r="46" spans="1:3" ht="14.25" thickBot="1">
      <c r="A46" s="37">
        <v>41944</v>
      </c>
      <c r="B46" s="34">
        <v>147.69</v>
      </c>
      <c r="C46" s="34">
        <v>1.2483</v>
      </c>
    </row>
    <row r="47" spans="1:3" ht="14.25" thickBot="1">
      <c r="A47" s="37">
        <v>41974</v>
      </c>
      <c r="B47" s="34">
        <v>145.23</v>
      </c>
      <c r="C47" s="34">
        <v>1.2141</v>
      </c>
    </row>
    <row r="48" spans="1:3" ht="14.25" thickBot="1">
      <c r="A48" s="37">
        <v>42005</v>
      </c>
      <c r="B48" s="34">
        <v>133.08</v>
      </c>
      <c r="C48" s="34">
        <v>1.1305</v>
      </c>
    </row>
    <row r="49" spans="1:3" ht="14.25" thickBot="1">
      <c r="A49" s="37">
        <v>42036</v>
      </c>
      <c r="B49" s="34">
        <v>134.05</v>
      </c>
      <c r="C49" s="34">
        <v>1.124</v>
      </c>
    </row>
    <row r="50" spans="1:3" ht="14.25" thickBot="1">
      <c r="A50" s="37">
        <v>42064</v>
      </c>
      <c r="B50" s="34">
        <v>128.95</v>
      </c>
      <c r="C50" s="34">
        <v>1.0759</v>
      </c>
    </row>
    <row r="51" spans="1:3" ht="14.25" thickBot="1">
      <c r="A51" s="38">
        <v>42095</v>
      </c>
      <c r="B51" s="35">
        <v>133.26</v>
      </c>
      <c r="C51" s="35">
        <v>1.1215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Index</dc:creator>
  <cp:keywords/>
  <dc:description/>
  <cp:lastModifiedBy>er</cp:lastModifiedBy>
  <dcterms:created xsi:type="dcterms:W3CDTF">2013-01-14T20:28:19Z</dcterms:created>
  <dcterms:modified xsi:type="dcterms:W3CDTF">2015-07-02T06:37:31Z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