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296" windowWidth="6990" windowHeight="6570" activeTab="0"/>
  </bookViews>
  <sheets>
    <sheet name="RU2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<sst xmlns="http://schemas.openxmlformats.org/spreadsheetml/2006/main" count="8" uniqueCount="7">
  <si>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date</t>
  </si>
  <si>
    <t>Latest 36months</t>
  </si>
  <si>
    <t>From 1995/9 to Present</t>
  </si>
  <si>
    <t>RTS index close</t>
  </si>
  <si>
    <t>date</t>
  </si>
  <si>
    <t>RTS index close</t>
  </si>
  <si>
    <t>・・・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</si>
</sst>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/dd/yy;@"/>
    <numFmt numFmtId="182" formatCode="yyyy/m/d\ h:mm;@"/>
    <numFmt numFmtId="183" formatCode="yyyy/m/d;@"/>
    <numFmt numFmtId="184" formatCode="dd/mm/yyyy"/>
    <numFmt numFmtId="185" formatCode="dd\.mm\.yyyy"/>
    <numFmt numFmtId="186" formatCode="m/d/yy;@"/>
    <numFmt numFmtId="187" formatCode="m/d/yyyy;@"/>
    <numFmt numFmtId="188" formatCode="0.00_ "/>
    <numFmt numFmtId="189" formatCode="[$-409]mmm\-yy;@"/>
    <numFmt numFmtId="190" formatCode="mm/yyyy"/>
    <numFmt numFmtId="191" formatCode="mmm\-yyyy"/>
    <numFmt numFmtId="192" formatCode="#,##0.0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Arial Cyr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 Cyr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10" xfId="33" applyFont="1" applyBorder="1" applyAlignment="1">
      <alignment horizontal="center"/>
      <protection/>
    </xf>
    <xf numFmtId="188" fontId="4" fillId="0" borderId="11" xfId="0" applyNumberFormat="1" applyFont="1" applyBorder="1" applyAlignment="1">
      <alignment/>
    </xf>
    <xf numFmtId="188" fontId="4" fillId="0" borderId="12" xfId="0" applyNumberFormat="1" applyFont="1" applyBorder="1" applyAlignment="1">
      <alignment/>
    </xf>
    <xf numFmtId="188" fontId="4" fillId="0" borderId="13" xfId="0" applyNumberFormat="1" applyFont="1" applyBorder="1" applyAlignment="1">
      <alignment/>
    </xf>
    <xf numFmtId="0" fontId="46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36" fillId="0" borderId="0" xfId="0" applyFont="1" applyAlignment="1">
      <alignment vertical="center"/>
    </xf>
    <xf numFmtId="192" fontId="48" fillId="0" borderId="0" xfId="0" applyNumberFormat="1" applyFont="1" applyAlignment="1">
      <alignment vertical="center"/>
    </xf>
    <xf numFmtId="17" fontId="0" fillId="0" borderId="14" xfId="0" applyNumberFormat="1" applyBorder="1" applyAlignment="1">
      <alignment vertical="center"/>
    </xf>
    <xf numFmtId="17" fontId="0" fillId="0" borderId="15" xfId="0" applyNumberForma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8" fillId="33" borderId="10" xfId="33" applyFont="1" applyFill="1" applyBorder="1" applyAlignment="1">
      <alignment horizontal="center"/>
      <protection/>
    </xf>
    <xf numFmtId="0" fontId="2" fillId="0" borderId="10" xfId="33" applyFont="1" applyBorder="1" applyAlignment="1">
      <alignment horizontal="center" vertical="center"/>
      <protection/>
    </xf>
    <xf numFmtId="189" fontId="4" fillId="0" borderId="11" xfId="0" applyNumberFormat="1" applyFont="1" applyBorder="1" applyAlignment="1">
      <alignment horizontal="center" vertical="center"/>
    </xf>
    <xf numFmtId="189" fontId="4" fillId="0" borderId="12" xfId="0" applyNumberFormat="1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center" vertical="center"/>
    </xf>
    <xf numFmtId="17" fontId="0" fillId="0" borderId="14" xfId="0" applyNumberFormat="1" applyBorder="1" applyAlignment="1">
      <alignment horizontal="center" vertical="center"/>
    </xf>
    <xf numFmtId="0" fontId="8" fillId="33" borderId="10" xfId="33" applyFont="1" applyFill="1" applyBorder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_RTS_Index_USD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"/>
          <c:y val="0.11875"/>
          <c:w val="0.9732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RU2!$B$2</c:f>
              <c:strCache>
                <c:ptCount val="1"/>
                <c:pt idx="0">
                  <c:v>RTS index close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RU2!$A$3:$A$51</c:f>
              <c:strCache/>
            </c:strRef>
          </c:cat>
          <c:val>
            <c:numRef>
              <c:f>RU2!$B$3:$B$51</c:f>
              <c:numCache/>
            </c:numRef>
          </c:val>
          <c:smooth val="0"/>
        </c:ser>
        <c:marker val="1"/>
        <c:axId val="44428541"/>
        <c:axId val="64312550"/>
      </c:lineChart>
      <c:catAx>
        <c:axId val="4442854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312550"/>
        <c:crosses val="autoZero"/>
        <c:auto val="1"/>
        <c:lblOffset val="100"/>
        <c:tickLblSkip val="2"/>
        <c:noMultiLvlLbl val="0"/>
      </c:catAx>
      <c:valAx>
        <c:axId val="64312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285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125"/>
          <c:y val="0.115"/>
          <c:w val="0.973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RU2!$E$2</c:f>
              <c:strCache>
                <c:ptCount val="1"/>
                <c:pt idx="0">
                  <c:v>RTS index close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RU2!$D$3:$D$38</c:f>
              <c:strCache/>
            </c:strRef>
          </c:cat>
          <c:val>
            <c:numRef>
              <c:f>RU2!$E$3:$E$38</c:f>
              <c:numCache/>
            </c:numRef>
          </c:val>
          <c:smooth val="0"/>
        </c:ser>
        <c:marker val="1"/>
        <c:axId val="41942039"/>
        <c:axId val="41934032"/>
      </c:lineChart>
      <c:dateAx>
        <c:axId val="419420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34032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19340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420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180975</xdr:rowOff>
    </xdr:from>
    <xdr:to>
      <xdr:col>13</xdr:col>
      <xdr:colOff>66675</xdr:colOff>
      <xdr:row>37</xdr:row>
      <xdr:rowOff>104775</xdr:rowOff>
    </xdr:to>
    <xdr:graphicFrame>
      <xdr:nvGraphicFramePr>
        <xdr:cNvPr id="1" name="グラフ 4"/>
        <xdr:cNvGraphicFramePr/>
      </xdr:nvGraphicFramePr>
      <xdr:xfrm>
        <a:off x="3857625" y="3638550"/>
        <a:ext cx="43338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</xdr:row>
      <xdr:rowOff>66675</xdr:rowOff>
    </xdr:from>
    <xdr:to>
      <xdr:col>12</xdr:col>
      <xdr:colOff>304800</xdr:colOff>
      <xdr:row>16</xdr:row>
      <xdr:rowOff>152400</xdr:rowOff>
    </xdr:to>
    <xdr:graphicFrame>
      <xdr:nvGraphicFramePr>
        <xdr:cNvPr id="2" name="グラフ 3"/>
        <xdr:cNvGraphicFramePr/>
      </xdr:nvGraphicFramePr>
      <xdr:xfrm>
        <a:off x="3895725" y="257175"/>
        <a:ext cx="39243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1.57421875" style="7" bestFit="1" customWidth="1"/>
    <col min="2" max="2" width="13.7109375" style="7" customWidth="1"/>
    <col min="3" max="3" width="4.57421875" style="0" customWidth="1"/>
    <col min="4" max="4" width="11.140625" style="0" customWidth="1"/>
    <col min="5" max="5" width="12.7109375" style="0" customWidth="1"/>
    <col min="6" max="6" width="4.140625" style="0" customWidth="1"/>
  </cols>
  <sheetData>
    <row r="1" spans="1:7" ht="15" thickBot="1">
      <c r="A1"/>
      <c r="B1"/>
      <c r="D1" s="5" t="s">
        <v>1</v>
      </c>
      <c r="E1" s="6"/>
      <c r="G1" s="5" t="s">
        <v>1</v>
      </c>
    </row>
    <row r="2" spans="1:5" ht="14.25" thickBot="1">
      <c r="A2" s="21" t="s">
        <v>4</v>
      </c>
      <c r="B2" s="15" t="s">
        <v>5</v>
      </c>
      <c r="D2" s="16" t="s">
        <v>0</v>
      </c>
      <c r="E2" s="1" t="s">
        <v>3</v>
      </c>
    </row>
    <row r="3" spans="1:5" ht="13.5">
      <c r="A3" s="11">
        <v>34943</v>
      </c>
      <c r="B3" s="13">
        <v>86.088</v>
      </c>
      <c r="D3" s="17">
        <f>LARGE($A$3:$A$65323,36)</f>
        <v>41000</v>
      </c>
      <c r="E3" s="2">
        <f>VLOOKUP(D3,$A$3:$B$65323,2,FALSE)</f>
        <v>1593.97</v>
      </c>
    </row>
    <row r="4" spans="1:5" ht="13.5">
      <c r="A4" s="11">
        <v>34973</v>
      </c>
      <c r="B4" s="13">
        <v>73.555</v>
      </c>
      <c r="D4" s="17">
        <f>LARGE($A$3:$A$65323,35)</f>
        <v>41030</v>
      </c>
      <c r="E4" s="2">
        <f>VLOOKUP(D4,$A$3:$B$65323,2,FALSE)</f>
        <v>1242.43</v>
      </c>
    </row>
    <row r="5" spans="1:5" ht="13.5">
      <c r="A5" s="11">
        <v>35004</v>
      </c>
      <c r="B5" s="13">
        <v>70.473</v>
      </c>
      <c r="D5" s="17">
        <f>LARGE($A$3:$A$65323,34)</f>
        <v>41061</v>
      </c>
      <c r="E5" s="2">
        <f>VLOOKUP(D5,$A$3:$B$65323,2,FALSE)</f>
        <v>1350.51</v>
      </c>
    </row>
    <row r="6" spans="1:5" ht="13.5">
      <c r="A6" s="11">
        <v>35034</v>
      </c>
      <c r="B6" s="13">
        <v>82.919</v>
      </c>
      <c r="D6" s="17">
        <f>LARGE($A$3:$A$65323,33)</f>
        <v>41091</v>
      </c>
      <c r="E6" s="2">
        <f>VLOOKUP(D6,$A$3:$B$65323,2,FALSE)</f>
        <v>1377.35</v>
      </c>
    </row>
    <row r="7" spans="1:5" ht="13.5">
      <c r="A7" s="11">
        <v>35065</v>
      </c>
      <c r="B7" s="13">
        <v>80.708</v>
      </c>
      <c r="D7" s="17">
        <f>LARGE($A$3:$A$65323,32)</f>
        <v>41122</v>
      </c>
      <c r="E7" s="2">
        <f>VLOOKUP(D7,$A$3:$B$65323,2,FALSE)</f>
        <v>1389.72</v>
      </c>
    </row>
    <row r="8" spans="1:5" ht="13.5">
      <c r="A8" s="11">
        <v>35096</v>
      </c>
      <c r="B8" s="13">
        <v>71.307</v>
      </c>
      <c r="D8" s="17">
        <f>LARGE($A$3:$A$65323,31)</f>
        <v>41153</v>
      </c>
      <c r="E8" s="2">
        <f>VLOOKUP(D8,$A$3:$B$65323,2,FALSE)</f>
        <v>1475.7</v>
      </c>
    </row>
    <row r="9" spans="1:5" ht="13.5">
      <c r="A9" s="11">
        <v>35125</v>
      </c>
      <c r="B9" s="13">
        <v>75.632</v>
      </c>
      <c r="D9" s="17">
        <f>LARGE($A$3:$A$65323,30)</f>
        <v>41183</v>
      </c>
      <c r="E9" s="2">
        <f>VLOOKUP(D9,$A$3:$B$65323,2,FALSE)</f>
        <v>1433.96</v>
      </c>
    </row>
    <row r="10" spans="1:5" ht="13.5">
      <c r="A10" s="11">
        <v>35156</v>
      </c>
      <c r="B10" s="13">
        <v>103.975</v>
      </c>
      <c r="D10" s="18">
        <f>LARGE($A$3:$A$65323,29)</f>
        <v>41214</v>
      </c>
      <c r="E10" s="3">
        <f>VLOOKUP(D10,$A$3:$B$65323,2,FALSE)</f>
        <v>1436.55</v>
      </c>
    </row>
    <row r="11" spans="1:5" ht="13.5">
      <c r="A11" s="11">
        <v>35186</v>
      </c>
      <c r="B11" s="13">
        <v>146.912</v>
      </c>
      <c r="D11" s="18">
        <f>LARGE($A$3:$A$65323,28)</f>
        <v>41244</v>
      </c>
      <c r="E11" s="3">
        <f>VLOOKUP(D11,$A$3:$B$65323,2,FALSE)</f>
        <v>1526.98</v>
      </c>
    </row>
    <row r="12" spans="1:5" ht="13.5">
      <c r="A12" s="11">
        <v>35217</v>
      </c>
      <c r="B12" s="13">
        <v>204.126</v>
      </c>
      <c r="D12" s="18">
        <f>LARGE($A$3:$A$65323,27)</f>
        <v>41275</v>
      </c>
      <c r="E12" s="3">
        <f>VLOOKUP(D12,$A$3:$B$65323,2,FALSE)</f>
        <v>1622.13</v>
      </c>
    </row>
    <row r="13" spans="1:5" ht="13.5">
      <c r="A13" s="11"/>
      <c r="B13" s="13"/>
      <c r="D13" s="18">
        <f>LARGE($A$3:$A$65323,26)</f>
        <v>41306</v>
      </c>
      <c r="E13" s="3">
        <f>VLOOKUP(D13,$A$3:$B$65323,2,FALSE)</f>
        <v>1534.41</v>
      </c>
    </row>
    <row r="14" spans="1:5" ht="13.5">
      <c r="A14" s="20" t="s">
        <v>6</v>
      </c>
      <c r="B14" s="13"/>
      <c r="D14" s="18">
        <f>LARGE($A$3:$A$65323,25)</f>
        <v>41334</v>
      </c>
      <c r="E14" s="3">
        <f>VLOOKUP(D14,$A$3:$B$65323,2,FALSE)</f>
        <v>1460.04</v>
      </c>
    </row>
    <row r="15" spans="1:5" ht="13.5">
      <c r="A15" s="11"/>
      <c r="B15" s="13"/>
      <c r="D15" s="18">
        <f>LARGE($A$3:$A$65323,24)</f>
        <v>41365</v>
      </c>
      <c r="E15" s="3">
        <f>VLOOKUP(D15,$A$3:$B$65323,2,FALSE)</f>
        <v>1407.21</v>
      </c>
    </row>
    <row r="16" spans="1:5" ht="13.5">
      <c r="A16" s="11">
        <v>41000</v>
      </c>
      <c r="B16" s="13">
        <v>1593.97</v>
      </c>
      <c r="D16" s="18">
        <f>LARGE($A$3:$A$65323,23)</f>
        <v>41395</v>
      </c>
      <c r="E16" s="3">
        <f>VLOOKUP(D16,$A$3:$B$65323,2,FALSE)</f>
        <v>1331.43</v>
      </c>
    </row>
    <row r="17" spans="1:5" ht="13.5">
      <c r="A17" s="11">
        <v>41030</v>
      </c>
      <c r="B17" s="13">
        <v>1242.43</v>
      </c>
      <c r="D17" s="18">
        <f>LARGE($A$3:$A$65323,22)</f>
        <v>41426</v>
      </c>
      <c r="E17" s="3">
        <f>VLOOKUP(D17,$A$3:$B$65323,2,FALSE)</f>
        <v>1275.44</v>
      </c>
    </row>
    <row r="18" spans="1:5" ht="13.5">
      <c r="A18" s="11">
        <v>41061</v>
      </c>
      <c r="B18" s="13">
        <v>1350.51</v>
      </c>
      <c r="D18" s="18">
        <f>LARGE($A$3:$A$65323,21)</f>
        <v>41456</v>
      </c>
      <c r="E18" s="3">
        <f>VLOOKUP(D18,$A$3:$B$65323,2,FALSE)</f>
        <v>1313.38</v>
      </c>
    </row>
    <row r="19" spans="1:5" ht="13.5">
      <c r="A19" s="11">
        <v>41091</v>
      </c>
      <c r="B19" s="13">
        <v>1377.35</v>
      </c>
      <c r="D19" s="18">
        <f>LARGE($A$3:$A$65323,20)</f>
        <v>41487</v>
      </c>
      <c r="E19" s="3">
        <f>VLOOKUP(D19,$A$3:$B$65323,2,FALSE)</f>
        <v>1290.96</v>
      </c>
    </row>
    <row r="20" spans="1:5" ht="13.5">
      <c r="A20" s="11">
        <v>41122</v>
      </c>
      <c r="B20" s="13">
        <v>1389.72</v>
      </c>
      <c r="D20" s="18">
        <f>LARGE($A$3:$A$65323,19)</f>
        <v>41518</v>
      </c>
      <c r="E20" s="3">
        <f>VLOOKUP(D20,$A$3:$B$65323,2,FALSE)</f>
        <v>1422.49</v>
      </c>
    </row>
    <row r="21" spans="1:7" ht="14.25">
      <c r="A21" s="11">
        <v>41153</v>
      </c>
      <c r="B21" s="13">
        <v>1475.7</v>
      </c>
      <c r="D21" s="18">
        <f>LARGE($A$3:$A$65323,18)</f>
        <v>41548</v>
      </c>
      <c r="E21" s="3">
        <f>VLOOKUP(D21,$A$3:$B$65323,2,FALSE)</f>
        <v>1480.42</v>
      </c>
      <c r="G21" s="5" t="s">
        <v>2</v>
      </c>
    </row>
    <row r="22" spans="1:5" ht="13.5">
      <c r="A22" s="11">
        <v>41183</v>
      </c>
      <c r="B22" s="13">
        <v>1433.96</v>
      </c>
      <c r="D22" s="18">
        <f>LARGE($A$3:$A$65323,17)</f>
        <v>41579</v>
      </c>
      <c r="E22" s="3">
        <f>VLOOKUP(D22,$A$3:$B$65323,2,FALSE)</f>
        <v>1402.93</v>
      </c>
    </row>
    <row r="23" spans="1:5" ht="13.5">
      <c r="A23" s="11">
        <v>41214</v>
      </c>
      <c r="B23" s="13">
        <v>1436.55</v>
      </c>
      <c r="D23" s="18">
        <f>LARGE($A$3:$A$65323,16)</f>
        <v>41609</v>
      </c>
      <c r="E23" s="3">
        <f>VLOOKUP(D23,$A$3:$B$65323,2,FALSE)</f>
        <v>1442.73</v>
      </c>
    </row>
    <row r="24" spans="1:5" ht="13.5">
      <c r="A24" s="11">
        <v>41244</v>
      </c>
      <c r="B24" s="13">
        <v>1526.98</v>
      </c>
      <c r="D24" s="18">
        <f>LARGE($A$3:$A$65323,15)</f>
        <v>41640</v>
      </c>
      <c r="E24" s="3">
        <f>VLOOKUP(D24,$A$3:$B$65323,2,FALSE)</f>
        <v>1301.02</v>
      </c>
    </row>
    <row r="25" spans="1:5" ht="13.5">
      <c r="A25" s="11">
        <v>41275</v>
      </c>
      <c r="B25" s="13">
        <v>1622.13</v>
      </c>
      <c r="D25" s="18">
        <f>LARGE($A$3:$A$65323,14)</f>
        <v>41671</v>
      </c>
      <c r="E25" s="3">
        <f>VLOOKUP(D25,$A$3:$B$65323,2,FALSE)</f>
        <v>1267.27</v>
      </c>
    </row>
    <row r="26" spans="1:5" ht="13.5">
      <c r="A26" s="11">
        <v>41306</v>
      </c>
      <c r="B26" s="13">
        <v>1534.41</v>
      </c>
      <c r="D26" s="18">
        <f>LARGE($A$3:$A$65323,13)</f>
        <v>41699</v>
      </c>
      <c r="E26" s="3">
        <f>VLOOKUP(D26,$A$3:$B$65323,2,FALSE)</f>
        <v>1226.1</v>
      </c>
    </row>
    <row r="27" spans="1:5" ht="13.5">
      <c r="A27" s="11">
        <v>41334</v>
      </c>
      <c r="B27" s="13">
        <v>1460.04</v>
      </c>
      <c r="D27" s="18">
        <f>LARGE($A$3:$A$65323,12)</f>
        <v>41730</v>
      </c>
      <c r="E27" s="3">
        <f>VLOOKUP(D27,$A$3:$B$65323,2,FALSE)</f>
        <v>1155.7</v>
      </c>
    </row>
    <row r="28" spans="1:5" ht="13.5">
      <c r="A28" s="11">
        <v>41365</v>
      </c>
      <c r="B28" s="13">
        <v>1407.21</v>
      </c>
      <c r="D28" s="18">
        <f>LARGE($A$3:$A$65323,11)</f>
        <v>41760</v>
      </c>
      <c r="E28" s="3">
        <f>VLOOKUP(D28,$A$3:$B$65323,2,FALSE)</f>
        <v>1295.75</v>
      </c>
    </row>
    <row r="29" spans="1:5" ht="13.5">
      <c r="A29" s="11">
        <v>41395</v>
      </c>
      <c r="B29" s="13">
        <v>1331.43</v>
      </c>
      <c r="D29" s="18">
        <f>LARGE($A$3:$A$65323,10)</f>
        <v>41791</v>
      </c>
      <c r="E29" s="3">
        <f>VLOOKUP(D29,$A$3:$B$65323,2,FALSE)</f>
        <v>1366.08</v>
      </c>
    </row>
    <row r="30" spans="1:5" ht="13.5">
      <c r="A30" s="11">
        <v>41426</v>
      </c>
      <c r="B30" s="13">
        <v>1275.44</v>
      </c>
      <c r="D30" s="18">
        <f>LARGE($A$3:$A$65323,9)</f>
        <v>41821</v>
      </c>
      <c r="E30" s="3">
        <f>VLOOKUP(D30,$A$3:$B$65323,2,FALSE)</f>
        <v>1219.36</v>
      </c>
    </row>
    <row r="31" spans="1:5" ht="13.5">
      <c r="A31" s="11">
        <v>41456</v>
      </c>
      <c r="B31" s="13">
        <v>1313.38</v>
      </c>
      <c r="D31" s="18">
        <f>LARGE($A$3:$A$65323,8)</f>
        <v>41852</v>
      </c>
      <c r="E31" s="3">
        <f>VLOOKUP(D31,$A$3:$B$65323,2,FALSE)</f>
        <v>1190.23</v>
      </c>
    </row>
    <row r="32" spans="1:5" ht="13.5">
      <c r="A32" s="11">
        <v>41487</v>
      </c>
      <c r="B32" s="13">
        <v>1290.96</v>
      </c>
      <c r="D32" s="18">
        <f>LARGE($A$3:$A$65323,7)</f>
        <v>41883</v>
      </c>
      <c r="E32" s="3">
        <f>VLOOKUP(D32,$A$3:$B$65323,2,FALSE)</f>
        <v>1123.72</v>
      </c>
    </row>
    <row r="33" spans="1:5" ht="13.5">
      <c r="A33" s="11">
        <v>41518</v>
      </c>
      <c r="B33" s="13">
        <v>1422.49</v>
      </c>
      <c r="D33" s="18">
        <f>LARGE($A$3:$A$65323,6)</f>
        <v>41913</v>
      </c>
      <c r="E33" s="3">
        <f>VLOOKUP(D33,$A$3:$B$65323,2,FALSE)</f>
        <v>1091.44</v>
      </c>
    </row>
    <row r="34" spans="1:5" ht="13.5">
      <c r="A34" s="11">
        <v>41548</v>
      </c>
      <c r="B34" s="13">
        <v>1480.42</v>
      </c>
      <c r="D34" s="18">
        <f>LARGE($A$3:$A$65323,5)</f>
        <v>41944</v>
      </c>
      <c r="E34" s="3">
        <f>VLOOKUP(D34,$A$3:$B$65323,2,FALSE)</f>
        <v>974.27</v>
      </c>
    </row>
    <row r="35" spans="1:5" ht="13.5">
      <c r="A35" s="11">
        <v>41579</v>
      </c>
      <c r="B35" s="13">
        <v>1402.93</v>
      </c>
      <c r="D35" s="18">
        <f>LARGE($A$3:$A$65323,4)</f>
        <v>41974</v>
      </c>
      <c r="E35" s="3">
        <f>VLOOKUP(D35,$A$3:$B$65323,2,FALSE)</f>
        <v>790.71</v>
      </c>
    </row>
    <row r="36" spans="1:5" ht="13.5">
      <c r="A36" s="11">
        <v>41609</v>
      </c>
      <c r="B36" s="13">
        <v>1442.73</v>
      </c>
      <c r="D36" s="18">
        <f>LARGE($A$3:$A$65323,3)</f>
        <v>42005</v>
      </c>
      <c r="E36" s="3">
        <f>VLOOKUP(D36,$A$3:$B$65323,2,FALSE)</f>
        <v>737.35</v>
      </c>
    </row>
    <row r="37" spans="1:5" ht="13.5">
      <c r="A37" s="11">
        <v>41640</v>
      </c>
      <c r="B37" s="13">
        <v>1301.02</v>
      </c>
      <c r="D37" s="18">
        <f>LARGE($A$3:$A$65323,2)</f>
        <v>42036</v>
      </c>
      <c r="E37" s="3">
        <f>VLOOKUP(D37,$A$3:$B$65323,2,FALSE)</f>
        <v>896.63</v>
      </c>
    </row>
    <row r="38" spans="1:5" ht="14.25" thickBot="1">
      <c r="A38" s="11">
        <v>41671</v>
      </c>
      <c r="B38" s="13">
        <v>1267.27</v>
      </c>
      <c r="D38" s="19">
        <f>LARGE($A$3:$A$65323,1)</f>
        <v>42064</v>
      </c>
      <c r="E38" s="4">
        <f>VLOOKUP(D38,$A$3:$B$65323,2,FALSE)</f>
        <v>880.42</v>
      </c>
    </row>
    <row r="39" spans="1:2" ht="13.5">
      <c r="A39" s="11">
        <v>41699</v>
      </c>
      <c r="B39" s="13">
        <v>1226.1</v>
      </c>
    </row>
    <row r="40" spans="1:2" ht="13.5">
      <c r="A40" s="11">
        <v>41730</v>
      </c>
      <c r="B40" s="13">
        <v>1155.7</v>
      </c>
    </row>
    <row r="41" spans="1:2" ht="13.5">
      <c r="A41" s="11">
        <v>41760</v>
      </c>
      <c r="B41" s="13">
        <v>1295.75</v>
      </c>
    </row>
    <row r="42" spans="1:2" ht="13.5">
      <c r="A42" s="11">
        <v>41791</v>
      </c>
      <c r="B42" s="13">
        <v>1366.08</v>
      </c>
    </row>
    <row r="43" spans="1:2" ht="13.5">
      <c r="A43" s="11">
        <v>41821</v>
      </c>
      <c r="B43" s="13">
        <v>1219.36</v>
      </c>
    </row>
    <row r="44" spans="1:2" ht="13.5">
      <c r="A44" s="11">
        <v>41852</v>
      </c>
      <c r="B44" s="13">
        <v>1190.23</v>
      </c>
    </row>
    <row r="45" spans="1:2" ht="13.5">
      <c r="A45" s="11">
        <v>41883</v>
      </c>
      <c r="B45" s="13">
        <v>1123.72</v>
      </c>
    </row>
    <row r="46" spans="1:2" ht="13.5">
      <c r="A46" s="11">
        <v>41913</v>
      </c>
      <c r="B46" s="13">
        <v>1091.44</v>
      </c>
    </row>
    <row r="47" spans="1:2" ht="13.5">
      <c r="A47" s="11">
        <v>41944</v>
      </c>
      <c r="B47" s="13">
        <v>974.27</v>
      </c>
    </row>
    <row r="48" spans="1:2" ht="13.5">
      <c r="A48" s="11">
        <v>41974</v>
      </c>
      <c r="B48" s="13">
        <v>790.71</v>
      </c>
    </row>
    <row r="49" spans="1:2" ht="13.5">
      <c r="A49" s="11">
        <v>42005</v>
      </c>
      <c r="B49" s="13">
        <v>737.35</v>
      </c>
    </row>
    <row r="50" spans="1:2" ht="13.5">
      <c r="A50" s="11">
        <v>42036</v>
      </c>
      <c r="B50" s="13">
        <v>896.63</v>
      </c>
    </row>
    <row r="51" spans="1:2" ht="14.25" thickBot="1">
      <c r="A51" s="12">
        <v>42064</v>
      </c>
      <c r="B51" s="14">
        <v>880.42</v>
      </c>
    </row>
    <row r="222" spans="4:7" ht="13.5">
      <c r="D222" s="8"/>
      <c r="E222" s="9"/>
      <c r="G222" s="10"/>
    </row>
    <row r="223" spans="4:7" ht="13.5">
      <c r="D223" s="8"/>
      <c r="E223" s="9"/>
      <c r="G223" s="10"/>
    </row>
    <row r="224" spans="4:7" ht="13.5">
      <c r="D224" s="8"/>
      <c r="E224" s="9"/>
      <c r="G224" s="10"/>
    </row>
    <row r="225" spans="4:7" ht="13.5">
      <c r="D225" s="8"/>
      <c r="E225" s="9"/>
      <c r="G225" s="10"/>
    </row>
    <row r="226" spans="4:7" ht="13.5">
      <c r="D226" s="8"/>
      <c r="E226" s="9"/>
      <c r="G226" s="10"/>
    </row>
    <row r="227" spans="4:7" ht="13.5">
      <c r="D227" s="8"/>
      <c r="E227" s="9"/>
      <c r="G227" s="10"/>
    </row>
    <row r="228" spans="4:7" ht="13.5">
      <c r="D228" s="8"/>
      <c r="E228" s="9"/>
      <c r="G228" s="10"/>
    </row>
    <row r="229" spans="4:7" ht="13.5">
      <c r="D229" s="8"/>
      <c r="E229" s="9"/>
      <c r="G229" s="10"/>
    </row>
    <row r="230" spans="4:7" ht="13.5">
      <c r="D230" s="8"/>
      <c r="E230" s="9"/>
      <c r="G230" s="10"/>
    </row>
    <row r="231" spans="4:7" ht="13.5">
      <c r="D231" s="8"/>
      <c r="E231" s="9"/>
      <c r="G231" s="10"/>
    </row>
    <row r="232" spans="4:7" ht="13.5">
      <c r="D232" s="8"/>
      <c r="E232" s="9"/>
      <c r="G232" s="10"/>
    </row>
    <row r="233" spans="5:7" ht="13.5">
      <c r="E233" s="9"/>
      <c r="G233" s="10"/>
    </row>
    <row r="234" spans="5:7" ht="13.5">
      <c r="E234" s="9"/>
      <c r="G234" s="10"/>
    </row>
    <row r="235" spans="5:7" ht="13.5">
      <c r="E235" s="9"/>
      <c r="G235" s="10"/>
    </row>
    <row r="236" spans="5:7" ht="13.5">
      <c r="E236" s="9"/>
      <c r="G236" s="10"/>
    </row>
    <row r="237" spans="5:7" ht="13.5">
      <c r="E237" s="9"/>
      <c r="G237" s="10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index</dc:creator>
  <cp:keywords/>
  <dc:description/>
  <cp:lastModifiedBy>er</cp:lastModifiedBy>
  <dcterms:created xsi:type="dcterms:W3CDTF">2014-04-20T20:54:45Z</dcterms:created>
  <dcterms:modified xsi:type="dcterms:W3CDTF">2015-07-02T06:46:06Z</dcterms:modified>
  <cp:category/>
  <cp:version/>
  <cp:contentType/>
  <cp:contentStatus/>
</cp:coreProperties>
</file>