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RU3" sheetId="1" r:id="rId1"/>
  </sheets>
  <definedNames/>
  <calcPr fullCalcOnLoad="1"/>
</workbook>
</file>

<file path=xl/sharedStrings.xml><?xml version="1.0" encoding="utf-8"?>
<sst xmlns="http://schemas.openxmlformats.org/spreadsheetml/2006/main" count="8" uniqueCount="6">
  <si>
    <t>Latest 36months</t>
  </si>
  <si>
    <t>From 2002/1 to Present</t>
  </si>
  <si>
    <t>Official Exchange Rate: Rubles per US Dollar</t>
  </si>
  <si>
    <t>End of Period</t>
  </si>
  <si>
    <t>Latest 36months</t>
  </si>
  <si>
    <t>・・・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</si>
</sst>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[$€-2]\ #,##0.00_);[Red]\([$€-2]\ #,##0.00\)"/>
    <numFmt numFmtId="181" formatCode="yy\-mmm"/>
    <numFmt numFmtId="182" formatCode="0.00_ "/>
    <numFmt numFmtId="183" formatCode="[$-409]mmm\-yy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color theme="1"/>
      <name val="Calibri"/>
      <family val="3"/>
    </font>
    <font>
      <b/>
      <sz val="10"/>
      <name val="Calibri"/>
      <family val="3"/>
    </font>
    <font>
      <b/>
      <sz val="11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182" fontId="5" fillId="0" borderId="10" xfId="0" applyNumberFormat="1" applyFont="1" applyBorder="1" applyAlignment="1">
      <alignment/>
    </xf>
    <xf numFmtId="182" fontId="5" fillId="0" borderId="11" xfId="0" applyNumberFormat="1" applyFont="1" applyBorder="1" applyAlignment="1">
      <alignment/>
    </xf>
    <xf numFmtId="182" fontId="5" fillId="0" borderId="12" xfId="0" applyNumberFormat="1" applyFont="1" applyBorder="1" applyAlignment="1">
      <alignment/>
    </xf>
    <xf numFmtId="0" fontId="47" fillId="33" borderId="13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17" fontId="45" fillId="0" borderId="15" xfId="0" applyNumberFormat="1" applyFont="1" applyBorder="1" applyAlignment="1">
      <alignment/>
    </xf>
    <xf numFmtId="17" fontId="45" fillId="0" borderId="16" xfId="0" applyNumberFormat="1" applyFont="1" applyBorder="1" applyAlignment="1">
      <alignment/>
    </xf>
    <xf numFmtId="0" fontId="45" fillId="0" borderId="17" xfId="0" applyFont="1" applyBorder="1" applyAlignment="1" applyProtection="1">
      <alignment vertical="top"/>
      <protection locked="0"/>
    </xf>
    <xf numFmtId="0" fontId="45" fillId="0" borderId="18" xfId="0" applyFont="1" applyBorder="1" applyAlignment="1" applyProtection="1">
      <alignment vertical="top"/>
      <protection locked="0"/>
    </xf>
    <xf numFmtId="0" fontId="49" fillId="33" borderId="13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83" fontId="5" fillId="0" borderId="10" xfId="0" applyNumberFormat="1" applyFont="1" applyBorder="1" applyAlignment="1">
      <alignment/>
    </xf>
    <xf numFmtId="183" fontId="5" fillId="0" borderId="11" xfId="0" applyNumberFormat="1" applyFont="1" applyBorder="1" applyAlignment="1">
      <alignment/>
    </xf>
    <xf numFmtId="183" fontId="5" fillId="0" borderId="12" xfId="0" applyNumberFormat="1" applyFont="1" applyBorder="1" applyAlignment="1">
      <alignment/>
    </xf>
    <xf numFmtId="17" fontId="45" fillId="0" borderId="15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-0.01525"/>
          <c:y val="0.102"/>
          <c:w val="0.988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RU3!$B$2</c:f>
              <c:strCache>
                <c:ptCount val="1"/>
                <c:pt idx="0">
                  <c:v>Official Exchange Rate: Rubles per US Dollar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RU3!$A$3:$A$51</c:f>
              <c:strCache/>
            </c:strRef>
          </c:cat>
          <c:val>
            <c:numRef>
              <c:f>RU3!$B$3:$B$51</c:f>
              <c:numCache/>
            </c:numRef>
          </c:val>
          <c:smooth val="0"/>
        </c:ser>
        <c:marker val="1"/>
        <c:axId val="10370651"/>
        <c:axId val="26226996"/>
      </c:lineChart>
      <c:catAx>
        <c:axId val="103706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26996"/>
        <c:crosses val="autoZero"/>
        <c:auto val="1"/>
        <c:lblOffset val="100"/>
        <c:tickLblSkip val="2"/>
        <c:noMultiLvlLbl val="0"/>
      </c:catAx>
      <c:valAx>
        <c:axId val="26226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06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.1235"/>
          <c:w val="0.9715"/>
          <c:h val="0.874"/>
        </c:manualLayout>
      </c:layout>
      <c:lineChart>
        <c:grouping val="standard"/>
        <c:varyColors val="0"/>
        <c:ser>
          <c:idx val="0"/>
          <c:order val="0"/>
          <c:tx>
            <c:strRef>
              <c:f>RU3!$E$2</c:f>
              <c:strCache>
                <c:ptCount val="1"/>
                <c:pt idx="0">
                  <c:v>Official Exchange Rate: Rubles per US Dollar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RU3!$D$3:$D$38</c:f>
              <c:strCache/>
            </c:strRef>
          </c:cat>
          <c:val>
            <c:numRef>
              <c:f>RU3!$E$3:$E$38</c:f>
              <c:numCache/>
            </c:numRef>
          </c:val>
          <c:smooth val="0"/>
        </c:ser>
        <c:marker val="1"/>
        <c:axId val="34716373"/>
        <c:axId val="44011902"/>
      </c:lineChart>
      <c:dateAx>
        <c:axId val="347163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1190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4011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16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18</xdr:row>
      <xdr:rowOff>66675</xdr:rowOff>
    </xdr:from>
    <xdr:to>
      <xdr:col>13</xdr:col>
      <xdr:colOff>304800</xdr:colOff>
      <xdr:row>37</xdr:row>
      <xdr:rowOff>114300</xdr:rowOff>
    </xdr:to>
    <xdr:graphicFrame>
      <xdr:nvGraphicFramePr>
        <xdr:cNvPr id="1" name="グラフ 2"/>
        <xdr:cNvGraphicFramePr/>
      </xdr:nvGraphicFramePr>
      <xdr:xfrm>
        <a:off x="4914900" y="3543300"/>
        <a:ext cx="59150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1</xdr:row>
      <xdr:rowOff>66675</xdr:rowOff>
    </xdr:from>
    <xdr:to>
      <xdr:col>11</xdr:col>
      <xdr:colOff>609600</xdr:colOff>
      <xdr:row>15</xdr:row>
      <xdr:rowOff>47625</xdr:rowOff>
    </xdr:to>
    <xdr:graphicFrame>
      <xdr:nvGraphicFramePr>
        <xdr:cNvPr id="2" name="グラフ 1"/>
        <xdr:cNvGraphicFramePr/>
      </xdr:nvGraphicFramePr>
      <xdr:xfrm>
        <a:off x="4943475" y="2571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A2" activeCellId="1" sqref="A2 A2"/>
    </sheetView>
  </sheetViews>
  <sheetFormatPr defaultColWidth="10.625" defaultRowHeight="13.5"/>
  <cols>
    <col min="1" max="1" width="10.625" style="1" customWidth="1"/>
    <col min="2" max="2" width="16.25390625" style="1" customWidth="1"/>
    <col min="3" max="3" width="7.125" style="1" customWidth="1"/>
    <col min="4" max="4" width="10.625" style="1" customWidth="1"/>
    <col min="5" max="5" width="13.25390625" style="1" customWidth="1"/>
    <col min="6" max="6" width="5.875" style="1" customWidth="1"/>
    <col min="7" max="16384" width="10.625" style="1" customWidth="1"/>
  </cols>
  <sheetData>
    <row r="1" spans="4:7" ht="15" thickBot="1">
      <c r="D1" s="2" t="s">
        <v>4</v>
      </c>
      <c r="E1" s="3"/>
      <c r="G1" s="2" t="s">
        <v>0</v>
      </c>
    </row>
    <row r="2" spans="1:5" ht="42" customHeight="1" thickBot="1">
      <c r="A2" s="8" t="s">
        <v>3</v>
      </c>
      <c r="B2" s="7" t="s">
        <v>2</v>
      </c>
      <c r="D2" s="14" t="s">
        <v>3</v>
      </c>
      <c r="E2" s="13" t="s">
        <v>2</v>
      </c>
    </row>
    <row r="3" spans="1:5" ht="13.5">
      <c r="A3" s="9">
        <v>37257</v>
      </c>
      <c r="B3" s="11">
        <v>30.69</v>
      </c>
      <c r="D3" s="15">
        <f>LARGE($A$3:$A$65421,36)</f>
        <v>40969</v>
      </c>
      <c r="E3" s="4">
        <f>VLOOKUP(D3,$A$3:$B$65421,2,FALSE)</f>
        <v>29.33</v>
      </c>
    </row>
    <row r="4" spans="1:5" ht="13.5">
      <c r="A4" s="9">
        <v>37288</v>
      </c>
      <c r="B4" s="11">
        <v>30.93</v>
      </c>
      <c r="D4" s="15">
        <f>LARGE($A$3:$A$65421,35)</f>
        <v>41000</v>
      </c>
      <c r="E4" s="4">
        <f>VLOOKUP(D4,$A$3:$B$65421,2,FALSE)</f>
        <v>29.36</v>
      </c>
    </row>
    <row r="5" spans="1:5" ht="13.5">
      <c r="A5" s="9">
        <v>37316</v>
      </c>
      <c r="B5" s="11">
        <v>31.12</v>
      </c>
      <c r="D5" s="15">
        <f>LARGE($A$3:$A$65421,34)</f>
        <v>41030</v>
      </c>
      <c r="E5" s="4">
        <f>VLOOKUP(D5,$A$3:$B$65421,2,FALSE)</f>
        <v>32.45</v>
      </c>
    </row>
    <row r="6" spans="1:5" ht="13.5">
      <c r="A6" s="9">
        <v>37347</v>
      </c>
      <c r="B6" s="11">
        <v>31.2</v>
      </c>
      <c r="D6" s="15">
        <f>LARGE($A$3:$A$65421,33)</f>
        <v>41061</v>
      </c>
      <c r="E6" s="4">
        <f>VLOOKUP(D6,$A$3:$B$65421,2,FALSE)</f>
        <v>32.82</v>
      </c>
    </row>
    <row r="7" spans="1:5" ht="13.5">
      <c r="A7" s="9">
        <v>37377</v>
      </c>
      <c r="B7" s="11">
        <v>31.31</v>
      </c>
      <c r="D7" s="15">
        <f>LARGE($A$3:$A$65421,32)</f>
        <v>41091</v>
      </c>
      <c r="E7" s="4">
        <f>VLOOKUP(D7,$A$3:$B$65421,2,FALSE)</f>
        <v>32.19</v>
      </c>
    </row>
    <row r="8" spans="1:5" ht="13.5">
      <c r="A8" s="9">
        <v>37408</v>
      </c>
      <c r="B8" s="11">
        <v>31.45</v>
      </c>
      <c r="D8" s="15">
        <f>LARGE($A$3:$A$65421,31)</f>
        <v>41122</v>
      </c>
      <c r="E8" s="4">
        <f>VLOOKUP(D8,$A$3:$B$65421,2,FALSE)</f>
        <v>32.29</v>
      </c>
    </row>
    <row r="9" spans="1:5" ht="13.5">
      <c r="A9" s="9">
        <v>37438</v>
      </c>
      <c r="B9" s="11">
        <v>31.44</v>
      </c>
      <c r="D9" s="15">
        <f>LARGE($A$3:$A$65421,30)</f>
        <v>41153</v>
      </c>
      <c r="E9" s="4">
        <f>VLOOKUP(D9,$A$3:$B$65421,2,FALSE)</f>
        <v>30.92</v>
      </c>
    </row>
    <row r="10" spans="1:5" ht="13.5">
      <c r="A10" s="9">
        <v>37469</v>
      </c>
      <c r="B10" s="11">
        <v>31.57</v>
      </c>
      <c r="D10" s="16">
        <f>LARGE($A$3:$A$65421,29)</f>
        <v>41183</v>
      </c>
      <c r="E10" s="5">
        <f>VLOOKUP(D10,$A$3:$B$65421,2,FALSE)</f>
        <v>31.53</v>
      </c>
    </row>
    <row r="11" spans="1:5" ht="13.5">
      <c r="A11" s="9">
        <v>37500</v>
      </c>
      <c r="B11" s="11">
        <v>31.64</v>
      </c>
      <c r="D11" s="16">
        <f>LARGE($A$3:$A$65421,28)</f>
        <v>41214</v>
      </c>
      <c r="E11" s="5">
        <f>VLOOKUP(D11,$A$3:$B$65421,2,FALSE)</f>
        <v>31.06</v>
      </c>
    </row>
    <row r="12" spans="1:5" ht="13.5">
      <c r="A12" s="9">
        <v>37530</v>
      </c>
      <c r="B12" s="11">
        <v>31.74</v>
      </c>
      <c r="D12" s="16">
        <f>LARGE($A$3:$A$65421,27)</f>
        <v>41244</v>
      </c>
      <c r="E12" s="5">
        <f>VLOOKUP(D12,$A$3:$B$65421,2,FALSE)</f>
        <v>30.37</v>
      </c>
    </row>
    <row r="13" spans="1:5" ht="13.5">
      <c r="A13" s="9"/>
      <c r="B13" s="11"/>
      <c r="D13" s="16">
        <f>LARGE($A$3:$A$65421,26)</f>
        <v>41275</v>
      </c>
      <c r="E13" s="5">
        <f>VLOOKUP(D13,$A$3:$B$65421,2,FALSE)</f>
        <v>30.03</v>
      </c>
    </row>
    <row r="14" spans="1:5" ht="13.5">
      <c r="A14" s="18" t="s">
        <v>5</v>
      </c>
      <c r="B14" s="11"/>
      <c r="D14" s="16">
        <f>LARGE($A$3:$A$65421,25)</f>
        <v>41306</v>
      </c>
      <c r="E14" s="5">
        <f>VLOOKUP(D14,$A$3:$B$65421,2,FALSE)</f>
        <v>30.62</v>
      </c>
    </row>
    <row r="15" spans="1:5" ht="13.5">
      <c r="A15" s="9"/>
      <c r="B15" s="11"/>
      <c r="D15" s="16">
        <f>LARGE($A$3:$A$65421,24)</f>
        <v>41334</v>
      </c>
      <c r="E15" s="5">
        <f>VLOOKUP(D15,$A$3:$B$65421,2,FALSE)</f>
        <v>31.08</v>
      </c>
    </row>
    <row r="16" spans="1:5" ht="13.5">
      <c r="A16" s="9">
        <v>40969</v>
      </c>
      <c r="B16" s="11">
        <v>29.33</v>
      </c>
      <c r="D16" s="16">
        <f>LARGE($A$3:$A$65421,23)</f>
        <v>41365</v>
      </c>
      <c r="E16" s="5">
        <f>VLOOKUP(D16,$A$3:$B$65421,2,FALSE)</f>
        <v>31.26</v>
      </c>
    </row>
    <row r="17" spans="1:5" ht="13.5">
      <c r="A17" s="9">
        <v>41000</v>
      </c>
      <c r="B17" s="11">
        <v>29.36</v>
      </c>
      <c r="D17" s="16">
        <f>LARGE($A$3:$A$65421,22)</f>
        <v>41395</v>
      </c>
      <c r="E17" s="5">
        <f>VLOOKUP(D17,$A$3:$B$65421,2,FALSE)</f>
        <v>31.59</v>
      </c>
    </row>
    <row r="18" spans="1:7" ht="14.25">
      <c r="A18" s="9">
        <v>41030</v>
      </c>
      <c r="B18" s="11">
        <v>32.45</v>
      </c>
      <c r="D18" s="16">
        <f>LARGE($A$3:$A$65421,21)</f>
        <v>41426</v>
      </c>
      <c r="E18" s="5">
        <f>VLOOKUP(D18,$A$3:$B$65421,2,FALSE)</f>
        <v>32.71</v>
      </c>
      <c r="G18" s="2" t="s">
        <v>1</v>
      </c>
    </row>
    <row r="19" spans="1:5" ht="13.5">
      <c r="A19" s="9">
        <v>41061</v>
      </c>
      <c r="B19" s="11">
        <v>32.82</v>
      </c>
      <c r="D19" s="16">
        <f>LARGE($A$3:$A$65421,20)</f>
        <v>41456</v>
      </c>
      <c r="E19" s="5">
        <f>VLOOKUP(D19,$A$3:$B$65421,2,FALSE)</f>
        <v>32.89</v>
      </c>
    </row>
    <row r="20" spans="1:5" ht="13.5">
      <c r="A20" s="9">
        <v>41091</v>
      </c>
      <c r="B20" s="11">
        <v>32.19</v>
      </c>
      <c r="D20" s="16">
        <f>LARGE($A$3:$A$65421,19)</f>
        <v>41487</v>
      </c>
      <c r="E20" s="5">
        <f>VLOOKUP(D20,$A$3:$B$65421,2,FALSE)</f>
        <v>33.25</v>
      </c>
    </row>
    <row r="21" spans="1:5" ht="13.5">
      <c r="A21" s="9">
        <v>41122</v>
      </c>
      <c r="B21" s="11">
        <v>32.29</v>
      </c>
      <c r="D21" s="16">
        <f>LARGE($A$3:$A$65421,18)</f>
        <v>41518</v>
      </c>
      <c r="E21" s="5">
        <f>VLOOKUP(D21,$A$3:$B$65421,2,FALSE)</f>
        <v>32.35</v>
      </c>
    </row>
    <row r="22" spans="1:5" ht="13.5">
      <c r="A22" s="9">
        <v>41153</v>
      </c>
      <c r="B22" s="11">
        <v>30.92</v>
      </c>
      <c r="D22" s="16">
        <f>LARGE($A$3:$A$65421,17)</f>
        <v>41548</v>
      </c>
      <c r="E22" s="5">
        <f>VLOOKUP(D22,$A$3:$B$65421,2,FALSE)</f>
        <v>32.06</v>
      </c>
    </row>
    <row r="23" spans="1:5" ht="13.5">
      <c r="A23" s="9">
        <v>41183</v>
      </c>
      <c r="B23" s="11">
        <v>31.53</v>
      </c>
      <c r="D23" s="16">
        <f>LARGE($A$3:$A$65421,16)</f>
        <v>41579</v>
      </c>
      <c r="E23" s="5">
        <f>VLOOKUP(D23,$A$3:$B$65421,2,FALSE)</f>
        <v>33.19</v>
      </c>
    </row>
    <row r="24" spans="1:5" ht="13.5">
      <c r="A24" s="9">
        <v>41214</v>
      </c>
      <c r="B24" s="11">
        <v>31.06</v>
      </c>
      <c r="D24" s="16">
        <f>LARGE($A$3:$A$65421,15)</f>
        <v>41609</v>
      </c>
      <c r="E24" s="5">
        <f>VLOOKUP(D24,$A$3:$B$65421,2,FALSE)</f>
        <v>32.73</v>
      </c>
    </row>
    <row r="25" spans="1:5" ht="13.5">
      <c r="A25" s="9">
        <v>41244</v>
      </c>
      <c r="B25" s="11">
        <v>30.37</v>
      </c>
      <c r="D25" s="16">
        <f>LARGE($A$3:$A$65421,14)</f>
        <v>41640</v>
      </c>
      <c r="E25" s="5">
        <f>VLOOKUP(D25,$A$3:$B$65421,2,FALSE)</f>
        <v>35.2448</v>
      </c>
    </row>
    <row r="26" spans="1:5" ht="13.5">
      <c r="A26" s="9">
        <v>41275</v>
      </c>
      <c r="B26" s="11">
        <v>30.03</v>
      </c>
      <c r="D26" s="16">
        <f>LARGE($A$3:$A$65421,13)</f>
        <v>41671</v>
      </c>
      <c r="E26" s="5">
        <f>VLOOKUP(D26,$A$3:$B$65421,2,FALSE)</f>
        <v>36.0501</v>
      </c>
    </row>
    <row r="27" spans="1:5" ht="13.5">
      <c r="A27" s="9">
        <v>41306</v>
      </c>
      <c r="B27" s="11">
        <v>30.62</v>
      </c>
      <c r="D27" s="16">
        <f>LARGE($A$3:$A$65421,12)</f>
        <v>41699</v>
      </c>
      <c r="E27" s="5">
        <f>VLOOKUP(D27,$A$3:$B$65421,2,FALSE)</f>
        <v>35.6871</v>
      </c>
    </row>
    <row r="28" spans="1:5" ht="13.5">
      <c r="A28" s="9">
        <v>41334</v>
      </c>
      <c r="B28" s="11">
        <v>31.08</v>
      </c>
      <c r="D28" s="16">
        <f>LARGE($A$3:$A$65421,11)</f>
        <v>41730</v>
      </c>
      <c r="E28" s="5">
        <f>VLOOKUP(D28,$A$3:$B$65421,2,FALSE)</f>
        <v>35.6983</v>
      </c>
    </row>
    <row r="29" spans="1:5" ht="13.5">
      <c r="A29" s="9">
        <v>41365</v>
      </c>
      <c r="B29" s="11">
        <v>31.26</v>
      </c>
      <c r="D29" s="16">
        <f>LARGE($A$3:$A$65421,10)</f>
        <v>41760</v>
      </c>
      <c r="E29" s="5">
        <f>VLOOKUP(D29,$A$3:$B$65421,2,FALSE)</f>
        <v>34.7352</v>
      </c>
    </row>
    <row r="30" spans="1:5" ht="13.5">
      <c r="A30" s="9">
        <v>41395</v>
      </c>
      <c r="B30" s="11">
        <v>31.59</v>
      </c>
      <c r="D30" s="16">
        <f>LARGE($A$3:$A$65421,9)</f>
        <v>41791</v>
      </c>
      <c r="E30" s="5">
        <f>VLOOKUP(D30,$A$3:$B$65421,2,FALSE)</f>
        <v>33.6306</v>
      </c>
    </row>
    <row r="31" spans="1:5" ht="13.5">
      <c r="A31" s="9">
        <v>41426</v>
      </c>
      <c r="B31" s="11">
        <v>32.71</v>
      </c>
      <c r="D31" s="16">
        <f>LARGE($A$3:$A$65421,8)</f>
        <v>41821</v>
      </c>
      <c r="E31" s="5">
        <f>VLOOKUP(D31,$A$3:$B$65421,2,FALSE)</f>
        <v>35.7271</v>
      </c>
    </row>
    <row r="32" spans="1:5" ht="13.5">
      <c r="A32" s="9">
        <v>41456</v>
      </c>
      <c r="B32" s="11">
        <v>32.89</v>
      </c>
      <c r="D32" s="16">
        <f>LARGE($A$3:$A$65421,7)</f>
        <v>41852</v>
      </c>
      <c r="E32" s="5">
        <f>VLOOKUP(D32,$A$3:$B$65421,2,FALSE)</f>
        <v>36.9316</v>
      </c>
    </row>
    <row r="33" spans="1:5" ht="13.5">
      <c r="A33" s="9">
        <v>41487</v>
      </c>
      <c r="B33" s="11">
        <v>33.25</v>
      </c>
      <c r="D33" s="16">
        <f>LARGE($A$3:$A$65421,6)</f>
        <v>41883</v>
      </c>
      <c r="E33" s="5">
        <f>VLOOKUP(D33,$A$3:$B$65421,2,FALSE)</f>
        <v>39.3866</v>
      </c>
    </row>
    <row r="34" spans="1:5" ht="13.5">
      <c r="A34" s="9">
        <v>41518</v>
      </c>
      <c r="B34" s="11">
        <v>32.35</v>
      </c>
      <c r="D34" s="16">
        <f>LARGE($A$3:$A$65421,5)</f>
        <v>41913</v>
      </c>
      <c r="E34" s="5">
        <f>VLOOKUP(D34,$A$3:$B$65421,2,FALSE)</f>
        <v>43.3943</v>
      </c>
    </row>
    <row r="35" spans="1:5" ht="13.5">
      <c r="A35" s="9">
        <v>41548</v>
      </c>
      <c r="B35" s="11">
        <v>32.06</v>
      </c>
      <c r="D35" s="16">
        <f>LARGE($A$3:$A$65421,4)</f>
        <v>41944</v>
      </c>
      <c r="E35" s="5">
        <f>VLOOKUP(D35,$A$3:$B$65421,2,FALSE)</f>
        <v>49.322</v>
      </c>
    </row>
    <row r="36" spans="1:5" ht="13.5">
      <c r="A36" s="9">
        <v>41579</v>
      </c>
      <c r="B36" s="11">
        <v>33.19</v>
      </c>
      <c r="D36" s="16">
        <f>LARGE($A$3:$A$65421,3)</f>
        <v>41974</v>
      </c>
      <c r="E36" s="5">
        <f>VLOOKUP(D36,$A$3:$B$65421,2,FALSE)</f>
        <v>56.2584</v>
      </c>
    </row>
    <row r="37" spans="1:5" ht="13.5">
      <c r="A37" s="9">
        <v>41609</v>
      </c>
      <c r="B37" s="11">
        <v>32.73</v>
      </c>
      <c r="D37" s="16">
        <f>LARGE($A$3:$A$65421,2)</f>
        <v>42005</v>
      </c>
      <c r="E37" s="5">
        <f>VLOOKUP(D37,$A$3:$B$65421,2,FALSE)</f>
        <v>68.9291</v>
      </c>
    </row>
    <row r="38" spans="1:5" ht="14.25" thickBot="1">
      <c r="A38" s="9">
        <v>41640</v>
      </c>
      <c r="B38" s="11">
        <v>35.2448</v>
      </c>
      <c r="D38" s="17">
        <f>LARGE($A$3:$A$65421,1)</f>
        <v>42036</v>
      </c>
      <c r="E38" s="6">
        <f>VLOOKUP(D38,$A$3:$B$65421,2,FALSE)</f>
        <v>61.2718</v>
      </c>
    </row>
    <row r="39" spans="1:2" ht="13.5">
      <c r="A39" s="9">
        <v>41671</v>
      </c>
      <c r="B39" s="11">
        <v>36.0501</v>
      </c>
    </row>
    <row r="40" spans="1:2" ht="13.5">
      <c r="A40" s="9">
        <v>41699</v>
      </c>
      <c r="B40" s="11">
        <v>35.6871</v>
      </c>
    </row>
    <row r="41" spans="1:2" ht="13.5">
      <c r="A41" s="9">
        <v>41730</v>
      </c>
      <c r="B41" s="11">
        <v>35.6983</v>
      </c>
    </row>
    <row r="42" spans="1:2" ht="13.5">
      <c r="A42" s="9">
        <v>41760</v>
      </c>
      <c r="B42" s="11">
        <v>34.7352</v>
      </c>
    </row>
    <row r="43" spans="1:2" ht="13.5">
      <c r="A43" s="9">
        <v>41791</v>
      </c>
      <c r="B43" s="11">
        <v>33.6306</v>
      </c>
    </row>
    <row r="44" spans="1:2" ht="13.5">
      <c r="A44" s="9">
        <v>41821</v>
      </c>
      <c r="B44" s="11">
        <v>35.7271</v>
      </c>
    </row>
    <row r="45" spans="1:2" ht="13.5">
      <c r="A45" s="9">
        <v>41852</v>
      </c>
      <c r="B45" s="11">
        <v>36.9316</v>
      </c>
    </row>
    <row r="46" spans="1:2" ht="13.5">
      <c r="A46" s="9">
        <v>41883</v>
      </c>
      <c r="B46" s="11">
        <v>39.3866</v>
      </c>
    </row>
    <row r="47" spans="1:2" ht="13.5">
      <c r="A47" s="9">
        <v>41913</v>
      </c>
      <c r="B47" s="11">
        <v>43.3943</v>
      </c>
    </row>
    <row r="48" spans="1:2" ht="13.5">
      <c r="A48" s="9">
        <v>41944</v>
      </c>
      <c r="B48" s="11">
        <v>49.322</v>
      </c>
    </row>
    <row r="49" spans="1:2" ht="13.5">
      <c r="A49" s="9">
        <v>41974</v>
      </c>
      <c r="B49" s="11">
        <v>56.2584</v>
      </c>
    </row>
    <row r="50" spans="1:2" ht="13.5">
      <c r="A50" s="9">
        <v>42005</v>
      </c>
      <c r="B50" s="11">
        <v>68.9291</v>
      </c>
    </row>
    <row r="51" spans="1:2" ht="13.5">
      <c r="A51" s="9">
        <v>42036</v>
      </c>
      <c r="B51" s="11">
        <v>61.2718</v>
      </c>
    </row>
    <row r="52" spans="1:2" ht="14.25" thickBot="1">
      <c r="A52" s="10"/>
      <c r="B52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Analytical rouble exchange rate indicators in January-December 2002</dc:title>
  <dc:subject/>
  <dc:creator>index</dc:creator>
  <cp:keywords/>
  <dc:description/>
  <cp:lastModifiedBy>er</cp:lastModifiedBy>
  <dcterms:created xsi:type="dcterms:W3CDTF">2006-05-08T23:32:04Z</dcterms:created>
  <dcterms:modified xsi:type="dcterms:W3CDTF">2015-07-02T06:47:53Z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1867053869</vt:i4>
  </property>
  <property fmtid="{D5CDD505-2E9C-101B-9397-08002B2CF9AE}" pid="3" name="_EmailSubject">
    <vt:lpwstr/>
  </property>
  <property fmtid="{D5CDD505-2E9C-101B-9397-08002B2CF9AE}" pid="4" name="_AuthorEmail">
    <vt:lpwstr>yukio.watanabe@stat.co.jp</vt:lpwstr>
  </property>
  <property fmtid="{D5CDD505-2E9C-101B-9397-08002B2CF9AE}" pid="5" name="_AuthorEmailDisplayName">
    <vt:lpwstr>インデックス（株）渡辺</vt:lpwstr>
  </property>
  <property fmtid="{D5CDD505-2E9C-101B-9397-08002B2CF9AE}" pid="6" name="_ReviewingToolsShownOnce">
    <vt:lpwstr/>
  </property>
</Properties>
</file>