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220" activeTab="0"/>
  </bookViews>
  <sheets>
    <sheet name="UK3" sheetId="1" r:id="rId1"/>
  </sheets>
  <definedNames/>
  <calcPr fullCalcOnLoad="1"/>
</workbook>
</file>

<file path=xl/sharedStrings.xml><?xml version="1.0" encoding="utf-8"?>
<sst xmlns="http://schemas.openxmlformats.org/spreadsheetml/2006/main" count="8" uniqueCount="6">
  <si>
    <t>US $ into Sterling</t>
  </si>
  <si>
    <t>Japanese Yen into Sterling</t>
  </si>
  <si>
    <t>Latest 30days</t>
  </si>
  <si>
    <t>Spot exchange rate</t>
  </si>
  <si>
    <t>Latest 30days</t>
  </si>
  <si>
    <t>・・・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</si>
</sst>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d\-mmm\-yy"/>
    <numFmt numFmtId="181" formatCode="[$-409]d\-mmm\-yy;@"/>
    <numFmt numFmtId="182" formatCode="0.00_ "/>
    <numFmt numFmtId="183" formatCode="0.000_ "/>
    <numFmt numFmtId="184" formatCode="0.00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4" fillId="0" borderId="1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right" vertical="center"/>
    </xf>
    <xf numFmtId="15" fontId="0" fillId="0" borderId="13" xfId="0" applyNumberFormat="1" applyBorder="1" applyAlignment="1">
      <alignment horizontal="right" vertical="center"/>
    </xf>
    <xf numFmtId="15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4" fontId="4" fillId="0" borderId="0" xfId="0" applyNumberFormat="1" applyFont="1" applyAlignment="1">
      <alignment vertical="center"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1" fontId="4" fillId="0" borderId="19" xfId="0" applyNumberFormat="1" applyFont="1" applyBorder="1" applyAlignment="1">
      <alignment/>
    </xf>
    <xf numFmtId="184" fontId="4" fillId="0" borderId="17" xfId="0" applyNumberFormat="1" applyFont="1" applyBorder="1" applyAlignment="1">
      <alignment/>
    </xf>
    <xf numFmtId="184" fontId="4" fillId="0" borderId="18" xfId="0" applyNumberFormat="1" applyFont="1" applyBorder="1" applyAlignment="1">
      <alignment/>
    </xf>
    <xf numFmtId="184" fontId="4" fillId="0" borderId="19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5" fontId="0" fillId="0" borderId="13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9625"/>
          <c:w val="0.99125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UK3!$F$2</c:f>
              <c:strCache>
                <c:ptCount val="1"/>
                <c:pt idx="0">
                  <c:v>Japanese Yen into Sterling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UK3!$E$3:$E$32</c:f>
              <c:strCache/>
            </c:strRef>
          </c:cat>
          <c:val>
            <c:numRef>
              <c:f>UK3!$F$3:$F$32</c:f>
              <c:numCache/>
            </c:numRef>
          </c:val>
          <c:smooth val="0"/>
        </c:ser>
        <c:marker val="1"/>
        <c:axId val="56166798"/>
        <c:axId val="35739135"/>
      </c:lineChart>
      <c:lineChart>
        <c:grouping val="standard"/>
        <c:varyColors val="0"/>
        <c:ser>
          <c:idx val="1"/>
          <c:order val="1"/>
          <c:tx>
            <c:strRef>
              <c:f>UK3!$G$2</c:f>
              <c:strCache>
                <c:ptCount val="1"/>
                <c:pt idx="0">
                  <c:v>US $ into Sterling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UK3!$E$3:$E$32</c:f>
              <c:strCache/>
            </c:strRef>
          </c:cat>
          <c:val>
            <c:numRef>
              <c:f>UK3!$G$3:$G$32</c:f>
              <c:numCache/>
            </c:numRef>
          </c:val>
          <c:smooth val="0"/>
        </c:ser>
        <c:marker val="1"/>
        <c:axId val="53216760"/>
        <c:axId val="9188793"/>
      </c:lineChart>
      <c:dateAx>
        <c:axId val="561667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3913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5739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66798"/>
        <c:crossesAt val="1"/>
        <c:crossBetween val="between"/>
        <c:dispUnits/>
      </c:valAx>
      <c:dateAx>
        <c:axId val="53216760"/>
        <c:scaling>
          <c:orientation val="minMax"/>
        </c:scaling>
        <c:axPos val="b"/>
        <c:delete val="1"/>
        <c:majorTickMark val="out"/>
        <c:minorTickMark val="none"/>
        <c:tickLblPos val="nextTo"/>
        <c:crossAx val="918879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188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167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875"/>
          <c:y val="0.0095"/>
          <c:w val="0.67875"/>
          <c:h val="0.0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28575</xdr:rowOff>
    </xdr:from>
    <xdr:to>
      <xdr:col>15</xdr:col>
      <xdr:colOff>295275</xdr:colOff>
      <xdr:row>20</xdr:row>
      <xdr:rowOff>57150</xdr:rowOff>
    </xdr:to>
    <xdr:graphicFrame>
      <xdr:nvGraphicFramePr>
        <xdr:cNvPr id="1" name="グラフ 1"/>
        <xdr:cNvGraphicFramePr/>
      </xdr:nvGraphicFramePr>
      <xdr:xfrm>
        <a:off x="4667250" y="685800"/>
        <a:ext cx="45529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1.8515625" style="0" customWidth="1"/>
    <col min="2" max="3" width="9.8515625" style="0" customWidth="1"/>
    <col min="4" max="4" width="6.00390625" style="0" customWidth="1"/>
    <col min="5" max="5" width="9.421875" style="0" customWidth="1"/>
    <col min="8" max="8" width="4.57421875" style="0" customWidth="1"/>
  </cols>
  <sheetData>
    <row r="1" spans="1:6" ht="15" thickBot="1">
      <c r="A1" s="3" t="s">
        <v>3</v>
      </c>
      <c r="B1" s="2"/>
      <c r="C1" s="2"/>
      <c r="E1" s="4" t="s">
        <v>4</v>
      </c>
      <c r="F1" s="12"/>
    </row>
    <row r="2" spans="1:9" ht="36.75" thickBot="1">
      <c r="A2" s="7"/>
      <c r="B2" s="6" t="s">
        <v>1</v>
      </c>
      <c r="C2" s="6" t="s">
        <v>0</v>
      </c>
      <c r="E2" s="7"/>
      <c r="F2" s="6" t="s">
        <v>1</v>
      </c>
      <c r="G2" s="5" t="s">
        <v>0</v>
      </c>
      <c r="I2" s="4" t="s">
        <v>2</v>
      </c>
    </row>
    <row r="3" spans="1:7" ht="13.5">
      <c r="A3" s="8">
        <v>27396</v>
      </c>
      <c r="B3" s="10">
        <v>702.522</v>
      </c>
      <c r="C3" s="10">
        <v>2.3359</v>
      </c>
      <c r="E3" s="13">
        <f>LARGE($A$3:$A$55373,30)</f>
        <v>42087</v>
      </c>
      <c r="F3" s="16">
        <f>VLOOKUP(E3,$A$3:$B$55373,2,FALSE)</f>
        <v>178.3119</v>
      </c>
      <c r="G3" s="16">
        <f>VLOOKUP(E3,$A$3:$C$55373,3,FALSE)</f>
        <v>1.4868</v>
      </c>
    </row>
    <row r="4" spans="1:7" ht="13.5">
      <c r="A4" s="8">
        <v>27397</v>
      </c>
      <c r="B4" s="10">
        <v>703.9419</v>
      </c>
      <c r="C4" s="10">
        <v>2.3414</v>
      </c>
      <c r="E4" s="14">
        <f>LARGE($A$3:$A$55373,29)</f>
        <v>42088</v>
      </c>
      <c r="F4" s="17">
        <f>VLOOKUP(E4,$A$3:$B$55373,2,FALSE)</f>
        <v>178.0553</v>
      </c>
      <c r="G4" s="16">
        <f>VLOOKUP(E4,$A$3:$C$55373,3,FALSE)</f>
        <v>1.4915</v>
      </c>
    </row>
    <row r="5" spans="1:7" ht="13.5">
      <c r="A5" s="8">
        <v>27400</v>
      </c>
      <c r="B5" s="10">
        <v>707.5391</v>
      </c>
      <c r="C5" s="10">
        <v>2.3518</v>
      </c>
      <c r="E5" s="14">
        <f>LARGE($A$3:$A$55373,28)</f>
        <v>42089</v>
      </c>
      <c r="F5" s="17">
        <f>VLOOKUP(E5,$A$3:$B$55373,2,FALSE)</f>
        <v>176.6614</v>
      </c>
      <c r="G5" s="16">
        <f>VLOOKUP(E5,$A$3:$C$55373,3,FALSE)</f>
        <v>1.4843</v>
      </c>
    </row>
    <row r="6" spans="1:7" ht="13.5">
      <c r="A6" s="8">
        <v>27401</v>
      </c>
      <c r="B6" s="10">
        <v>708.0909</v>
      </c>
      <c r="C6" s="10">
        <v>2.3552</v>
      </c>
      <c r="E6" s="14">
        <f>LARGE($A$3:$A$55373,27)</f>
        <v>42090</v>
      </c>
      <c r="F6" s="17">
        <f>VLOOKUP(E6,$A$3:$B$55373,2,FALSE)</f>
        <v>177.2862</v>
      </c>
      <c r="G6" s="16">
        <f>VLOOKUP(E6,$A$3:$C$55373,3,FALSE)</f>
        <v>1.4878</v>
      </c>
    </row>
    <row r="7" spans="1:7" ht="13.5">
      <c r="A7" s="8">
        <v>27402</v>
      </c>
      <c r="B7" s="10">
        <v>706.194</v>
      </c>
      <c r="C7" s="10">
        <v>2.3485</v>
      </c>
      <c r="E7" s="14">
        <f>LARGE($A$3:$A$55373,26)</f>
        <v>42093</v>
      </c>
      <c r="F7" s="17">
        <f>VLOOKUP(E7,$A$3:$B$55373,2,FALSE)</f>
        <v>177.6572</v>
      </c>
      <c r="G7" s="16">
        <f>VLOOKUP(E7,$A$3:$C$55373,3,FALSE)</f>
        <v>1.4806</v>
      </c>
    </row>
    <row r="8" spans="1:9" ht="13.5">
      <c r="A8" s="8">
        <v>27403</v>
      </c>
      <c r="B8" s="10">
        <v>706.6891</v>
      </c>
      <c r="C8" s="10">
        <v>2.3496</v>
      </c>
      <c r="E8" s="14">
        <f>LARGE($A$3:$A$55373,25)</f>
        <v>42094</v>
      </c>
      <c r="F8" s="17">
        <f>VLOOKUP(E8,$A$3:$B$55373,2,FALSE)</f>
        <v>178.0304</v>
      </c>
      <c r="G8" s="16">
        <f>VLOOKUP(E8,$A$3:$C$55373,3,FALSE)</f>
        <v>1.4847</v>
      </c>
      <c r="I8" s="1"/>
    </row>
    <row r="9" spans="1:7" ht="13.5">
      <c r="A9" s="8">
        <v>27404</v>
      </c>
      <c r="B9" s="10">
        <v>707.6489</v>
      </c>
      <c r="C9" s="10">
        <v>2.3524</v>
      </c>
      <c r="E9" s="14">
        <f>LARGE($A$3:$A$55373,24)</f>
        <v>42095</v>
      </c>
      <c r="F9" s="17">
        <f>VLOOKUP(E9,$A$3:$B$55373,2,FALSE)</f>
        <v>177.2734</v>
      </c>
      <c r="G9" s="16">
        <f>VLOOKUP(E9,$A$3:$C$55373,3,FALSE)</f>
        <v>1.4816</v>
      </c>
    </row>
    <row r="10" spans="1:7" ht="13.5">
      <c r="A10" s="8">
        <v>27407</v>
      </c>
      <c r="B10" s="10">
        <v>708.1303</v>
      </c>
      <c r="C10" s="10">
        <v>2.354</v>
      </c>
      <c r="E10" s="14">
        <f>LARGE($A$3:$A$55373,23)</f>
        <v>42096</v>
      </c>
      <c r="F10" s="17">
        <f>VLOOKUP(E10,$A$3:$B$55373,2,FALSE)</f>
        <v>177.5653</v>
      </c>
      <c r="G10" s="16">
        <f>VLOOKUP(E10,$A$3:$C$55373,3,FALSE)</f>
        <v>1.4828</v>
      </c>
    </row>
    <row r="11" spans="1:7" ht="13.5">
      <c r="A11" s="8">
        <v>27408</v>
      </c>
      <c r="B11" s="10">
        <v>706.1822</v>
      </c>
      <c r="C11" s="10">
        <v>2.3469</v>
      </c>
      <c r="E11" s="14">
        <f>LARGE($A$3:$A$55373,22)</f>
        <v>42101</v>
      </c>
      <c r="F11" s="17">
        <f>VLOOKUP(E11,$A$3:$B$55373,2,FALSE)</f>
        <v>178.8918</v>
      </c>
      <c r="G11" s="16">
        <f>VLOOKUP(E11,$A$3:$C$55373,3,FALSE)</f>
        <v>1.4868</v>
      </c>
    </row>
    <row r="12" spans="1:7" ht="13.5">
      <c r="A12" s="8">
        <v>27409</v>
      </c>
      <c r="B12" s="10">
        <v>707.02</v>
      </c>
      <c r="C12" s="10">
        <v>2.3507</v>
      </c>
      <c r="E12" s="14">
        <f>LARGE($A$3:$A$55373,21)</f>
        <v>42102</v>
      </c>
      <c r="F12" s="17">
        <f>VLOOKUP(E12,$A$3:$B$55373,2,FALSE)</f>
        <v>179.0432</v>
      </c>
      <c r="G12" s="16">
        <f>VLOOKUP(E12,$A$3:$C$55373,3,FALSE)</f>
        <v>1.4924</v>
      </c>
    </row>
    <row r="13" spans="1:7" ht="13.5">
      <c r="A13" s="8"/>
      <c r="B13" s="10"/>
      <c r="C13" s="10"/>
      <c r="E13" s="14">
        <f>LARGE($A$3:$A$55373,20)</f>
        <v>42103</v>
      </c>
      <c r="F13" s="17">
        <f>VLOOKUP(E13,$A$3:$B$55373,2,FALSE)</f>
        <v>177.3451</v>
      </c>
      <c r="G13" s="16">
        <f>VLOOKUP(E13,$A$3:$C$55373,3,FALSE)</f>
        <v>1.4737</v>
      </c>
    </row>
    <row r="14" spans="1:7" ht="13.5">
      <c r="A14" s="20" t="s">
        <v>5</v>
      </c>
      <c r="B14" s="10"/>
      <c r="C14" s="10"/>
      <c r="E14" s="14">
        <f>LARGE($A$3:$A$55373,19)</f>
        <v>42104</v>
      </c>
      <c r="F14" s="17">
        <f>VLOOKUP(E14,$A$3:$B$55373,2,FALSE)</f>
        <v>176.105</v>
      </c>
      <c r="G14" s="16">
        <f>VLOOKUP(E14,$A$3:$C$55373,3,FALSE)</f>
        <v>1.4651</v>
      </c>
    </row>
    <row r="15" spans="1:7" ht="13.5">
      <c r="A15" s="8"/>
      <c r="B15" s="10"/>
      <c r="C15" s="10"/>
      <c r="E15" s="14">
        <f>LARGE($A$3:$A$55373,18)</f>
        <v>42107</v>
      </c>
      <c r="F15" s="17">
        <f>VLOOKUP(E15,$A$3:$B$55373,2,FALSE)</f>
        <v>176.2165</v>
      </c>
      <c r="G15" s="16">
        <f>VLOOKUP(E15,$A$3:$C$55373,3,FALSE)</f>
        <v>1.4642</v>
      </c>
    </row>
    <row r="16" spans="1:7" ht="13.5">
      <c r="A16" s="8">
        <v>42087</v>
      </c>
      <c r="B16" s="10">
        <v>178.3119</v>
      </c>
      <c r="C16" s="10">
        <v>1.4868</v>
      </c>
      <c r="E16" s="14">
        <f>LARGE($A$3:$A$55373,17)</f>
        <v>42108</v>
      </c>
      <c r="F16" s="17">
        <f>VLOOKUP(E16,$A$3:$B$55373,2,FALSE)</f>
        <v>176.2229</v>
      </c>
      <c r="G16" s="16">
        <f>VLOOKUP(E16,$A$3:$C$55373,3,FALSE)</f>
        <v>1.479</v>
      </c>
    </row>
    <row r="17" spans="1:7" ht="13.5">
      <c r="A17" s="8">
        <v>42088</v>
      </c>
      <c r="B17" s="10">
        <v>178.0553</v>
      </c>
      <c r="C17" s="10">
        <v>1.4915</v>
      </c>
      <c r="E17" s="14">
        <f>LARGE($A$3:$A$55373,16)</f>
        <v>42109</v>
      </c>
      <c r="F17" s="17">
        <f>VLOOKUP(E17,$A$3:$B$55373,2,FALSE)</f>
        <v>176.1731</v>
      </c>
      <c r="G17" s="16">
        <f>VLOOKUP(E17,$A$3:$C$55373,3,FALSE)</f>
        <v>1.4766</v>
      </c>
    </row>
    <row r="18" spans="1:7" ht="13.5">
      <c r="A18" s="8">
        <v>42089</v>
      </c>
      <c r="B18" s="10">
        <v>176.6614</v>
      </c>
      <c r="C18" s="10">
        <v>1.4843</v>
      </c>
      <c r="E18" s="14">
        <f>LARGE($A$3:$A$55373,15)</f>
        <v>42110</v>
      </c>
      <c r="F18" s="17">
        <f>VLOOKUP(E18,$A$3:$B$55373,2,FALSE)</f>
        <v>177.7749</v>
      </c>
      <c r="G18" s="16">
        <f>VLOOKUP(E18,$A$3:$C$55373,3,FALSE)</f>
        <v>1.4899</v>
      </c>
    </row>
    <row r="19" spans="1:7" ht="13.5">
      <c r="A19" s="8">
        <v>42090</v>
      </c>
      <c r="B19" s="10">
        <v>177.2862</v>
      </c>
      <c r="C19" s="10">
        <v>1.4878</v>
      </c>
      <c r="E19" s="14">
        <f>LARGE($A$3:$A$55373,14)</f>
        <v>42111</v>
      </c>
      <c r="F19" s="17">
        <f>VLOOKUP(E19,$A$3:$B$55373,2,FALSE)</f>
        <v>178.1257</v>
      </c>
      <c r="G19" s="16">
        <f>VLOOKUP(E19,$A$3:$C$55373,3,FALSE)</f>
        <v>1.4961</v>
      </c>
    </row>
    <row r="20" spans="1:7" ht="13.5">
      <c r="A20" s="8">
        <v>42093</v>
      </c>
      <c r="B20" s="10">
        <v>177.6572</v>
      </c>
      <c r="C20" s="10">
        <v>1.4806</v>
      </c>
      <c r="E20" s="14">
        <f>LARGE($A$3:$A$55373,13)</f>
        <v>42114</v>
      </c>
      <c r="F20" s="17">
        <f>VLOOKUP(E20,$A$3:$B$55373,2,FALSE)</f>
        <v>177.8763</v>
      </c>
      <c r="G20" s="16">
        <f>VLOOKUP(E20,$A$3:$C$55373,3,FALSE)</f>
        <v>1.4915</v>
      </c>
    </row>
    <row r="21" spans="1:7" ht="13.5">
      <c r="A21" s="8">
        <v>42094</v>
      </c>
      <c r="B21" s="10">
        <v>178.0304</v>
      </c>
      <c r="C21" s="10">
        <v>1.4847</v>
      </c>
      <c r="E21" s="14">
        <f>LARGE($A$3:$A$55373,12)</f>
        <v>42115</v>
      </c>
      <c r="F21" s="17">
        <f>VLOOKUP(E21,$A$3:$B$55373,2,FALSE)</f>
        <v>178.4942</v>
      </c>
      <c r="G21" s="16">
        <f>VLOOKUP(E21,$A$3:$C$55373,3,FALSE)</f>
        <v>1.4933</v>
      </c>
    </row>
    <row r="22" spans="1:7" ht="13.5">
      <c r="A22" s="8">
        <v>42095</v>
      </c>
      <c r="B22" s="10">
        <v>177.2734</v>
      </c>
      <c r="C22" s="10">
        <v>1.4816</v>
      </c>
      <c r="E22" s="14">
        <f>LARGE($A$3:$A$55373,11)</f>
        <v>42116</v>
      </c>
      <c r="F22" s="17">
        <f>VLOOKUP(E22,$A$3:$B$55373,2,FALSE)</f>
        <v>180.1764</v>
      </c>
      <c r="G22" s="16">
        <f>VLOOKUP(E22,$A$3:$C$55373,3,FALSE)</f>
        <v>1.5036</v>
      </c>
    </row>
    <row r="23" spans="1:7" ht="13.5">
      <c r="A23" s="8">
        <v>42096</v>
      </c>
      <c r="B23" s="10">
        <v>177.5653</v>
      </c>
      <c r="C23" s="10">
        <v>1.4828</v>
      </c>
      <c r="E23" s="14">
        <f>LARGE($A$3:$A$55373,10)</f>
        <v>42117</v>
      </c>
      <c r="F23" s="17">
        <f>VLOOKUP(E23,$A$3:$B$55373,2,FALSE)</f>
        <v>180.1362</v>
      </c>
      <c r="G23" s="16">
        <f>VLOOKUP(E23,$A$3:$C$55373,3,FALSE)</f>
        <v>1.5054</v>
      </c>
    </row>
    <row r="24" spans="1:7" ht="13.5">
      <c r="A24" s="8">
        <v>42101</v>
      </c>
      <c r="B24" s="10">
        <v>178.8918</v>
      </c>
      <c r="C24" s="10">
        <v>1.4868</v>
      </c>
      <c r="E24" s="14">
        <f>LARGE($A$3:$A$55373,9)</f>
        <v>42118</v>
      </c>
      <c r="F24" s="17">
        <f>VLOOKUP(E24,$A$3:$B$55373,2,FALSE)</f>
        <v>180.4635</v>
      </c>
      <c r="G24" s="16">
        <f>VLOOKUP(E24,$A$3:$C$55373,3,FALSE)</f>
        <v>1.5165</v>
      </c>
    </row>
    <row r="25" spans="1:7" ht="13.5">
      <c r="A25" s="8">
        <v>42102</v>
      </c>
      <c r="B25" s="10">
        <v>179.0432</v>
      </c>
      <c r="C25" s="10">
        <v>1.4924</v>
      </c>
      <c r="E25" s="14">
        <f>LARGE($A$3:$A$55373,8)</f>
        <v>42121</v>
      </c>
      <c r="F25" s="17">
        <f>VLOOKUP(E25,$A$3:$B$55373,2,FALSE)</f>
        <v>181.2239</v>
      </c>
      <c r="G25" s="16">
        <f>VLOOKUP(E25,$A$3:$C$55373,3,FALSE)</f>
        <v>1.5211</v>
      </c>
    </row>
    <row r="26" spans="1:7" ht="13.5">
      <c r="A26" s="8">
        <v>42103</v>
      </c>
      <c r="B26" s="10">
        <v>177.3451</v>
      </c>
      <c r="C26" s="10">
        <v>1.4737</v>
      </c>
      <c r="E26" s="14">
        <f>LARGE($A$3:$A$55373,7)</f>
        <v>42122</v>
      </c>
      <c r="F26" s="17">
        <f>VLOOKUP(E26,$A$3:$B$55373,2,FALSE)</f>
        <v>182.1104</v>
      </c>
      <c r="G26" s="16">
        <f>VLOOKUP(E26,$A$3:$C$55373,3,FALSE)</f>
        <v>1.5324</v>
      </c>
    </row>
    <row r="27" spans="1:7" ht="13.5">
      <c r="A27" s="8">
        <v>42104</v>
      </c>
      <c r="B27" s="10">
        <v>176.105</v>
      </c>
      <c r="C27" s="10">
        <v>1.4651</v>
      </c>
      <c r="E27" s="14">
        <f>LARGE($A$3:$A$55373,6)</f>
        <v>42123</v>
      </c>
      <c r="F27" s="17">
        <f>VLOOKUP(E27,$A$3:$B$55373,2,FALSE)</f>
        <v>183.8099</v>
      </c>
      <c r="G27" s="16">
        <f>VLOOKUP(E27,$A$3:$C$55373,3,FALSE)</f>
        <v>1.5454</v>
      </c>
    </row>
    <row r="28" spans="1:7" ht="13.5">
      <c r="A28" s="8">
        <v>42107</v>
      </c>
      <c r="B28" s="10">
        <v>176.2165</v>
      </c>
      <c r="C28" s="10">
        <v>1.4642</v>
      </c>
      <c r="E28" s="14">
        <f>LARGE($A$3:$A$55373,5)</f>
        <v>42124</v>
      </c>
      <c r="F28" s="17">
        <f>VLOOKUP(E28,$A$3:$B$55373,2,FALSE)</f>
        <v>183.9089</v>
      </c>
      <c r="G28" s="16">
        <f>VLOOKUP(E28,$A$3:$C$55373,3,FALSE)</f>
        <v>1.5368</v>
      </c>
    </row>
    <row r="29" spans="1:7" ht="13.5">
      <c r="A29" s="8">
        <v>42108</v>
      </c>
      <c r="B29" s="10">
        <v>176.2229</v>
      </c>
      <c r="C29" s="10">
        <v>1.479</v>
      </c>
      <c r="E29" s="14">
        <f>LARGE($A$3:$A$55373,4)</f>
        <v>42125</v>
      </c>
      <c r="F29" s="17">
        <f>VLOOKUP(E29,$A$3:$B$55373,2,FALSE)</f>
        <v>182.2909</v>
      </c>
      <c r="G29" s="16">
        <f>VLOOKUP(E29,$A$3:$C$55373,3,FALSE)</f>
        <v>1.5177</v>
      </c>
    </row>
    <row r="30" spans="1:7" ht="13.5">
      <c r="A30" s="8">
        <v>42109</v>
      </c>
      <c r="B30" s="10">
        <v>176.1731</v>
      </c>
      <c r="C30" s="10">
        <v>1.4766</v>
      </c>
      <c r="E30" s="14">
        <f>LARGE($A$3:$A$55373,3)</f>
        <v>42129</v>
      </c>
      <c r="F30" s="17">
        <f>VLOOKUP(E30,$A$3:$B$55373,2,FALSE)</f>
        <v>182.316</v>
      </c>
      <c r="G30" s="16">
        <f>VLOOKUP(E30,$A$3:$C$55373,3,FALSE)</f>
        <v>1.5193</v>
      </c>
    </row>
    <row r="31" spans="1:7" ht="13.5">
      <c r="A31" s="8">
        <v>42110</v>
      </c>
      <c r="B31" s="10">
        <v>177.7749</v>
      </c>
      <c r="C31" s="10">
        <v>1.4899</v>
      </c>
      <c r="E31" s="14">
        <f>LARGE($A$3:$A$55373,2)</f>
        <v>42130</v>
      </c>
      <c r="F31" s="17">
        <f>VLOOKUP(E31,$A$3:$B$55373,2,FALSE)</f>
        <v>182.0306</v>
      </c>
      <c r="G31" s="16">
        <f>VLOOKUP(E31,$A$3:$C$55373,3,FALSE)</f>
        <v>1.5248</v>
      </c>
    </row>
    <row r="32" spans="1:7" ht="14.25" thickBot="1">
      <c r="A32" s="8">
        <v>42111</v>
      </c>
      <c r="B32" s="10">
        <v>178.1257</v>
      </c>
      <c r="C32" s="10">
        <v>1.4961</v>
      </c>
      <c r="E32" s="15">
        <f>LARGE($A$3:$A$55373,1)</f>
        <v>42131</v>
      </c>
      <c r="F32" s="18">
        <f>VLOOKUP(E32,$A$3:$B$55373,2,FALSE)</f>
        <v>181.64</v>
      </c>
      <c r="G32" s="19">
        <f>VLOOKUP(E32,$A$3:$C$55373,3,FALSE)</f>
        <v>1.52</v>
      </c>
    </row>
    <row r="33" spans="1:3" ht="13.5">
      <c r="A33" s="8">
        <v>42114</v>
      </c>
      <c r="B33" s="10">
        <v>177.8763</v>
      </c>
      <c r="C33" s="10">
        <v>1.4915</v>
      </c>
    </row>
    <row r="34" spans="1:3" ht="13.5">
      <c r="A34" s="8">
        <v>42115</v>
      </c>
      <c r="B34" s="10">
        <v>178.4942</v>
      </c>
      <c r="C34" s="10">
        <v>1.4933</v>
      </c>
    </row>
    <row r="35" spans="1:3" ht="13.5">
      <c r="A35" s="8">
        <v>42116</v>
      </c>
      <c r="B35" s="10">
        <v>180.1764</v>
      </c>
      <c r="C35" s="10">
        <v>1.5036</v>
      </c>
    </row>
    <row r="36" spans="1:3" ht="13.5">
      <c r="A36" s="8">
        <v>42117</v>
      </c>
      <c r="B36" s="10">
        <v>180.1362</v>
      </c>
      <c r="C36" s="10">
        <v>1.5054</v>
      </c>
    </row>
    <row r="37" spans="1:3" ht="13.5">
      <c r="A37" s="8">
        <v>42118</v>
      </c>
      <c r="B37" s="10">
        <v>180.4635</v>
      </c>
      <c r="C37" s="10">
        <v>1.5165</v>
      </c>
    </row>
    <row r="38" spans="1:3" ht="13.5">
      <c r="A38" s="8">
        <v>42121</v>
      </c>
      <c r="B38" s="10">
        <v>181.2239</v>
      </c>
      <c r="C38" s="10">
        <v>1.5211</v>
      </c>
    </row>
    <row r="39" spans="1:3" ht="13.5">
      <c r="A39" s="8">
        <v>42122</v>
      </c>
      <c r="B39" s="10">
        <v>182.1104</v>
      </c>
      <c r="C39" s="10">
        <v>1.5324</v>
      </c>
    </row>
    <row r="40" spans="1:3" ht="13.5">
      <c r="A40" s="8">
        <v>42123</v>
      </c>
      <c r="B40" s="10">
        <v>183.8099</v>
      </c>
      <c r="C40" s="10">
        <v>1.5454</v>
      </c>
    </row>
    <row r="41" spans="1:3" ht="13.5">
      <c r="A41" s="8">
        <v>42124</v>
      </c>
      <c r="B41" s="10">
        <v>183.9089</v>
      </c>
      <c r="C41" s="10">
        <v>1.5368</v>
      </c>
    </row>
    <row r="42" spans="1:3" ht="13.5">
      <c r="A42" s="8">
        <v>42125</v>
      </c>
      <c r="B42" s="10">
        <v>182.2909</v>
      </c>
      <c r="C42" s="10">
        <v>1.5177</v>
      </c>
    </row>
    <row r="43" spans="1:3" ht="13.5">
      <c r="A43" s="8">
        <v>42129</v>
      </c>
      <c r="B43" s="10">
        <v>182.316</v>
      </c>
      <c r="C43" s="10">
        <v>1.5193</v>
      </c>
    </row>
    <row r="44" spans="1:3" ht="13.5">
      <c r="A44" s="8">
        <v>42130</v>
      </c>
      <c r="B44" s="10">
        <v>182.0306</v>
      </c>
      <c r="C44" s="10">
        <v>1.5248</v>
      </c>
    </row>
    <row r="45" spans="1:3" ht="14.25" thickBot="1">
      <c r="A45" s="9">
        <v>42131</v>
      </c>
      <c r="B45" s="11">
        <v>181.64</v>
      </c>
      <c r="C45" s="11">
        <v>1.52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 of England Statistical Interactive Database</dc:title>
  <dc:subject/>
  <dc:creator>watanabe</dc:creator>
  <cp:keywords/>
  <dc:description/>
  <cp:lastModifiedBy>er</cp:lastModifiedBy>
  <dcterms:created xsi:type="dcterms:W3CDTF">2013-01-31T23:44:07Z</dcterms:created>
  <dcterms:modified xsi:type="dcterms:W3CDTF">2015-07-02T06:54:24Z</dcterms:modified>
  <cp:category/>
  <cp:version/>
  <cp:contentType/>
  <cp:contentStatus/>
</cp:coreProperties>
</file>